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625" windowHeight="6285" tabRatio="556"/>
  </bookViews>
  <sheets>
    <sheet name="Jan" sheetId="1" r:id="rId1"/>
    <sheet name="Feb" sheetId="2" r:id="rId2"/>
    <sheet name="March" sheetId="14" r:id="rId3"/>
    <sheet name="April " sheetId="15" r:id="rId4"/>
    <sheet name="May" sheetId="12" r:id="rId5"/>
    <sheet name="June" sheetId="11" r:id="rId6"/>
    <sheet name="July" sheetId="10" r:id="rId7"/>
    <sheet name="Aug" sheetId="9" r:id="rId8"/>
    <sheet name="Sept" sheetId="8" r:id="rId9"/>
    <sheet name="Oct" sheetId="7" r:id="rId10"/>
    <sheet name="Nov" sheetId="6" r:id="rId11"/>
    <sheet name="Dec" sheetId="5" r:id="rId12"/>
    <sheet name="YTD" sheetId="16" r:id="rId13"/>
  </sheets>
  <definedNames>
    <definedName name="_xlnm.Print_Area" localSheetId="7">Aug!$A$1:$I$38</definedName>
    <definedName name="_xlnm.Print_Area" localSheetId="11">Dec!$A$1:$I$38</definedName>
    <definedName name="_xlnm.Print_Area" localSheetId="1">Feb!$A$1:$K$38</definedName>
    <definedName name="_xlnm.Print_Area" localSheetId="0">Jan!$A$1:$I$33</definedName>
    <definedName name="_xlnm.Print_Area" localSheetId="6">July!$A$1:$K$38</definedName>
    <definedName name="_xlnm.Print_Area" localSheetId="5">June!$A$1:$I$38</definedName>
    <definedName name="_xlnm.Print_Area" localSheetId="2">March!$A$1:$K$38</definedName>
    <definedName name="_xlnm.Print_Area" localSheetId="4">May!$A$1:$K$38</definedName>
    <definedName name="_xlnm.Print_Area" localSheetId="10">Nov!$A$1:$K$37</definedName>
    <definedName name="_xlnm.Print_Area" localSheetId="9">Oct!$A$1:$I$38</definedName>
    <definedName name="_xlnm.Print_Area" localSheetId="8">Sept!$A$1:$K$37</definedName>
  </definedNames>
  <calcPr calcId="125725"/>
</workbook>
</file>

<file path=xl/calcChain.xml><?xml version="1.0" encoding="utf-8"?>
<calcChain xmlns="http://schemas.openxmlformats.org/spreadsheetml/2006/main">
  <c r="A6" i="14"/>
  <c r="A6" i="15" s="1"/>
  <c r="B6" i="14"/>
  <c r="B6" i="15" s="1"/>
  <c r="A7" i="14"/>
  <c r="A7" i="15" s="1"/>
  <c r="B7" i="14"/>
  <c r="B7" i="15" s="1"/>
  <c r="A8" i="14"/>
  <c r="A8" i="15" s="1"/>
  <c r="B8" i="14"/>
  <c r="B8" i="15" s="1"/>
  <c r="A9" i="14"/>
  <c r="A9" i="15" s="1"/>
  <c r="B9" i="14"/>
  <c r="B9" i="15" s="1"/>
  <c r="A10" i="14"/>
  <c r="A10" i="15" s="1"/>
  <c r="B10" i="14"/>
  <c r="B10" i="15" s="1"/>
  <c r="A11" i="14"/>
  <c r="A11" i="15" s="1"/>
  <c r="B11" i="14"/>
  <c r="B11" i="15" s="1"/>
  <c r="B5" i="14"/>
  <c r="B5" i="15" s="1"/>
  <c r="A5" i="14"/>
  <c r="A5" i="15" s="1"/>
  <c r="A6" i="2"/>
  <c r="B6"/>
  <c r="A7"/>
  <c r="B7"/>
  <c r="A8"/>
  <c r="B8"/>
  <c r="A9"/>
  <c r="B9"/>
  <c r="A10"/>
  <c r="B10"/>
  <c r="A11"/>
  <c r="B11"/>
  <c r="B5"/>
  <c r="A5"/>
  <c r="A1"/>
  <c r="A1" i="14" s="1"/>
  <c r="A1" i="15" s="1"/>
  <c r="A1" i="12" s="1"/>
  <c r="A1" i="11" s="1"/>
  <c r="A1" i="10" s="1"/>
  <c r="A1" i="9" s="1"/>
  <c r="A1" i="8" s="1"/>
  <c r="A1" i="7" s="1"/>
  <c r="A1" i="6" s="1"/>
  <c r="A1" i="5" s="1"/>
  <c r="A1" i="16" s="1"/>
  <c r="B22" i="5"/>
  <c r="C21"/>
  <c r="C20"/>
  <c r="E18"/>
  <c r="D18"/>
  <c r="B22" i="6"/>
  <c r="C21"/>
  <c r="C20"/>
  <c r="E18"/>
  <c r="D18"/>
  <c r="D12"/>
  <c r="C12"/>
  <c r="B22" i="7"/>
  <c r="C21"/>
  <c r="C20"/>
  <c r="E18"/>
  <c r="D18"/>
  <c r="D12"/>
  <c r="C12"/>
  <c r="B22" i="8"/>
  <c r="C21"/>
  <c r="C20"/>
  <c r="E18"/>
  <c r="D18"/>
  <c r="D12"/>
  <c r="C12"/>
  <c r="B22" i="9"/>
  <c r="C21"/>
  <c r="C20"/>
  <c r="E18"/>
  <c r="D18"/>
  <c r="D12"/>
  <c r="C12"/>
  <c r="B22" i="10"/>
  <c r="C21"/>
  <c r="C20"/>
  <c r="E18"/>
  <c r="D18"/>
  <c r="D12"/>
  <c r="C12"/>
  <c r="B22" i="11"/>
  <c r="C21"/>
  <c r="C20"/>
  <c r="E18"/>
  <c r="D18"/>
  <c r="D12"/>
  <c r="C12"/>
  <c r="B22" i="12"/>
  <c r="C21"/>
  <c r="C20"/>
  <c r="E18"/>
  <c r="D18"/>
  <c r="D12"/>
  <c r="C12"/>
  <c r="B22" i="15"/>
  <c r="C21"/>
  <c r="C20"/>
  <c r="E18"/>
  <c r="D18"/>
  <c r="D12"/>
  <c r="C12"/>
  <c r="B32" i="14"/>
  <c r="B31"/>
  <c r="B30"/>
  <c r="B29"/>
  <c r="B28"/>
  <c r="B27"/>
  <c r="B26"/>
  <c r="B22"/>
  <c r="C21"/>
  <c r="C20"/>
  <c r="E18"/>
  <c r="D18"/>
  <c r="D12"/>
  <c r="C12"/>
  <c r="B12"/>
  <c r="H11"/>
  <c r="H10"/>
  <c r="H9"/>
  <c r="H8"/>
  <c r="H7"/>
  <c r="H6"/>
  <c r="H5"/>
  <c r="H12" s="1"/>
  <c r="B32" i="2"/>
  <c r="B31"/>
  <c r="B30"/>
  <c r="B29"/>
  <c r="B28"/>
  <c r="B27"/>
  <c r="B26"/>
  <c r="B22"/>
  <c r="C21"/>
  <c r="C20"/>
  <c r="E18"/>
  <c r="D18"/>
  <c r="D12"/>
  <c r="C12"/>
  <c r="B12"/>
  <c r="H11"/>
  <c r="H10"/>
  <c r="H9"/>
  <c r="H8"/>
  <c r="H7"/>
  <c r="H6"/>
  <c r="H5"/>
  <c r="H12" s="1"/>
  <c r="B27" i="1"/>
  <c r="B28"/>
  <c r="B29"/>
  <c r="B30"/>
  <c r="B31"/>
  <c r="B32"/>
  <c r="B26"/>
  <c r="B5" i="12" l="1"/>
  <c r="B12" i="15"/>
  <c r="H5"/>
  <c r="B11" i="12"/>
  <c r="H11" i="15"/>
  <c r="B10" i="12"/>
  <c r="H10" i="15"/>
  <c r="B9" i="12"/>
  <c r="H9" i="15"/>
  <c r="B8" i="12"/>
  <c r="H8" i="15"/>
  <c r="B7" i="12"/>
  <c r="H7" i="15"/>
  <c r="B6" i="12"/>
  <c r="H6" i="15"/>
  <c r="A5" i="12"/>
  <c r="B26" i="15"/>
  <c r="A11" i="12"/>
  <c r="B32" i="15"/>
  <c r="A10" i="12"/>
  <c r="B31" i="15"/>
  <c r="A9" i="12"/>
  <c r="B30" i="15"/>
  <c r="A8" i="12"/>
  <c r="B29" i="15"/>
  <c r="A7" i="12"/>
  <c r="B28" i="15"/>
  <c r="A6" i="12"/>
  <c r="B27" i="15"/>
  <c r="C22" i="5"/>
  <c r="C22" i="6"/>
  <c r="C22" i="7"/>
  <c r="C22" i="8"/>
  <c r="C22" i="9"/>
  <c r="C22" i="10"/>
  <c r="C22" i="11"/>
  <c r="C22" i="12"/>
  <c r="C22" i="15"/>
  <c r="C22" i="14"/>
  <c r="C22" i="2"/>
  <c r="E11" i="15"/>
  <c r="E10"/>
  <c r="E9"/>
  <c r="E8"/>
  <c r="E7"/>
  <c r="E6"/>
  <c r="E5"/>
  <c r="E11" i="14"/>
  <c r="E10"/>
  <c r="E9"/>
  <c r="E8"/>
  <c r="E7"/>
  <c r="E6"/>
  <c r="E5"/>
  <c r="E11" i="2"/>
  <c r="E10"/>
  <c r="E9"/>
  <c r="E8"/>
  <c r="E7"/>
  <c r="E6"/>
  <c r="E5"/>
  <c r="E18" i="1"/>
  <c r="D18"/>
  <c r="B6" i="11" l="1"/>
  <c r="H6" i="12"/>
  <c r="E6" s="1"/>
  <c r="B7" i="11"/>
  <c r="H7" i="12"/>
  <c r="E7" s="1"/>
  <c r="B8" i="11"/>
  <c r="H8" i="12"/>
  <c r="E8" s="1"/>
  <c r="B9" i="11"/>
  <c r="H9" i="12"/>
  <c r="E9" s="1"/>
  <c r="B10" i="11"/>
  <c r="H10" i="12"/>
  <c r="E10" s="1"/>
  <c r="B11" i="11"/>
  <c r="H11" i="12"/>
  <c r="E11" s="1"/>
  <c r="B5" i="11"/>
  <c r="B12" i="12"/>
  <c r="H5"/>
  <c r="H12" i="15"/>
  <c r="A6" i="11"/>
  <c r="B27" i="12"/>
  <c r="A7" i="11"/>
  <c r="B28" i="12"/>
  <c r="A8" i="11"/>
  <c r="B29" i="12"/>
  <c r="A9" i="11"/>
  <c r="B30" i="12"/>
  <c r="A10" i="11"/>
  <c r="B31" i="12"/>
  <c r="A11" i="11"/>
  <c r="B32" i="12"/>
  <c r="A5" i="11"/>
  <c r="B26" i="12"/>
  <c r="F27"/>
  <c r="F6"/>
  <c r="F28"/>
  <c r="F7"/>
  <c r="F29"/>
  <c r="F8"/>
  <c r="F30"/>
  <c r="F9"/>
  <c r="F31"/>
  <c r="F10"/>
  <c r="F32"/>
  <c r="F11"/>
  <c r="F26" i="15"/>
  <c r="E12"/>
  <c r="F5"/>
  <c r="F27"/>
  <c r="F6"/>
  <c r="F28"/>
  <c r="F7"/>
  <c r="F29"/>
  <c r="F8"/>
  <c r="F30"/>
  <c r="F9"/>
  <c r="F31"/>
  <c r="F10"/>
  <c r="F32"/>
  <c r="F11"/>
  <c r="F26" i="14"/>
  <c r="E12"/>
  <c r="F5"/>
  <c r="F27"/>
  <c r="F6"/>
  <c r="F28"/>
  <c r="F7"/>
  <c r="F29"/>
  <c r="F8"/>
  <c r="F30"/>
  <c r="F9"/>
  <c r="F31"/>
  <c r="F10"/>
  <c r="F32"/>
  <c r="F11"/>
  <c r="F26" i="2"/>
  <c r="E12"/>
  <c r="F5"/>
  <c r="F27"/>
  <c r="F6"/>
  <c r="F28"/>
  <c r="F7"/>
  <c r="F29"/>
  <c r="F8"/>
  <c r="F30"/>
  <c r="F9"/>
  <c r="F31"/>
  <c r="F10"/>
  <c r="F32"/>
  <c r="F11"/>
  <c r="C22" i="1"/>
  <c r="H12" i="12" l="1"/>
  <c r="E5"/>
  <c r="B5" i="10"/>
  <c r="B12" i="11"/>
  <c r="H5"/>
  <c r="B11" i="10"/>
  <c r="H11" i="11"/>
  <c r="E11" s="1"/>
  <c r="B10" i="10"/>
  <c r="H10" i="11"/>
  <c r="E10" s="1"/>
  <c r="B9" i="10"/>
  <c r="H9" i="11"/>
  <c r="E9" s="1"/>
  <c r="B8" i="10"/>
  <c r="H8" i="11"/>
  <c r="E8" s="1"/>
  <c r="B7" i="10"/>
  <c r="H7" i="11"/>
  <c r="E7" s="1"/>
  <c r="B6" i="10"/>
  <c r="H6" i="11"/>
  <c r="E6" s="1"/>
  <c r="A5" i="10"/>
  <c r="B26" i="11"/>
  <c r="A11" i="10"/>
  <c r="B32" i="11"/>
  <c r="A10" i="10"/>
  <c r="B31" i="11"/>
  <c r="A9" i="10"/>
  <c r="B30" i="11"/>
  <c r="A8" i="10"/>
  <c r="B29" i="11"/>
  <c r="A7" i="10"/>
  <c r="B28" i="11"/>
  <c r="A6" i="10"/>
  <c r="B27" i="11"/>
  <c r="F33" i="15"/>
  <c r="E25"/>
  <c r="E33" s="1"/>
  <c r="F12"/>
  <c r="F33" i="14"/>
  <c r="E25"/>
  <c r="E33" s="1"/>
  <c r="F12"/>
  <c r="F33" i="2"/>
  <c r="E25"/>
  <c r="E33" s="1"/>
  <c r="F12"/>
  <c r="F27" i="11" l="1"/>
  <c r="F6"/>
  <c r="B6" i="9"/>
  <c r="H6" i="10"/>
  <c r="E6" s="1"/>
  <c r="F27" s="1"/>
  <c r="F6"/>
  <c r="F28" i="11"/>
  <c r="F7"/>
  <c r="B7" i="9"/>
  <c r="H7" i="10"/>
  <c r="E7" s="1"/>
  <c r="F28" s="1"/>
  <c r="F7"/>
  <c r="F29" i="11"/>
  <c r="F8"/>
  <c r="B8" i="9"/>
  <c r="H8" i="10"/>
  <c r="E8" s="1"/>
  <c r="F29" s="1"/>
  <c r="F8"/>
  <c r="F30" i="11"/>
  <c r="F9"/>
  <c r="B9" i="9"/>
  <c r="H9" i="10"/>
  <c r="E9" s="1"/>
  <c r="F30" s="1"/>
  <c r="F9"/>
  <c r="F31" i="11"/>
  <c r="F10"/>
  <c r="B10" i="9"/>
  <c r="H10" i="10"/>
  <c r="E10" s="1"/>
  <c r="F31" s="1"/>
  <c r="F10"/>
  <c r="F32" i="11"/>
  <c r="F11"/>
  <c r="B11" i="9"/>
  <c r="H11" i="10"/>
  <c r="E11" s="1"/>
  <c r="F32" s="1"/>
  <c r="F11"/>
  <c r="H12" i="11"/>
  <c r="E5"/>
  <c r="B5" i="9"/>
  <c r="B12" i="10"/>
  <c r="H5"/>
  <c r="F26" i="12"/>
  <c r="E12"/>
  <c r="F5"/>
  <c r="F12" s="1"/>
  <c r="A6" i="9"/>
  <c r="B27" i="10"/>
  <c r="A7" i="9"/>
  <c r="B28" i="10"/>
  <c r="A8" i="9"/>
  <c r="B29" i="10"/>
  <c r="A9" i="9"/>
  <c r="B30" i="10"/>
  <c r="A10" i="9"/>
  <c r="B31" i="10"/>
  <c r="A11" i="9"/>
  <c r="B32" i="10"/>
  <c r="A5" i="9"/>
  <c r="B26" i="10"/>
  <c r="C12" i="1"/>
  <c r="D12"/>
  <c r="H8"/>
  <c r="E8" s="1"/>
  <c r="H6"/>
  <c r="E6" s="1"/>
  <c r="H10"/>
  <c r="E10" s="1"/>
  <c r="B22"/>
  <c r="C21"/>
  <c r="C20"/>
  <c r="B12"/>
  <c r="H5"/>
  <c r="E5" s="1"/>
  <c r="H9"/>
  <c r="E9" s="1"/>
  <c r="H7"/>
  <c r="E7" s="1"/>
  <c r="H11"/>
  <c r="E11" s="1"/>
  <c r="F33" i="12" l="1"/>
  <c r="E25"/>
  <c r="E33" s="1"/>
  <c r="H12" i="10"/>
  <c r="E5"/>
  <c r="B5" i="8"/>
  <c r="B12" i="9"/>
  <c r="H5"/>
  <c r="F26" i="11"/>
  <c r="E12"/>
  <c r="F5"/>
  <c r="F12" s="1"/>
  <c r="B11" i="8"/>
  <c r="H11" i="9"/>
  <c r="E11" s="1"/>
  <c r="F32" s="1"/>
  <c r="F11"/>
  <c r="B10" i="8"/>
  <c r="H10" i="9"/>
  <c r="E10" s="1"/>
  <c r="F31" s="1"/>
  <c r="F10"/>
  <c r="B9" i="8"/>
  <c r="H9" i="9"/>
  <c r="E9" s="1"/>
  <c r="F30" s="1"/>
  <c r="F9"/>
  <c r="B8" i="8"/>
  <c r="H8" i="9"/>
  <c r="E8" s="1"/>
  <c r="F29" s="1"/>
  <c r="F8"/>
  <c r="B7" i="8"/>
  <c r="H7" i="9"/>
  <c r="E7" s="1"/>
  <c r="F28" s="1"/>
  <c r="F7"/>
  <c r="B6" i="8"/>
  <c r="H6" i="9"/>
  <c r="E6" s="1"/>
  <c r="F27" s="1"/>
  <c r="F6"/>
  <c r="A5" i="8"/>
  <c r="B26" i="9"/>
  <c r="A11" i="8"/>
  <c r="B32" i="9"/>
  <c r="A10" i="8"/>
  <c r="B31" i="9"/>
  <c r="A9" i="8"/>
  <c r="B30" i="9"/>
  <c r="A8" i="8"/>
  <c r="B29" i="9"/>
  <c r="A7" i="8"/>
  <c r="B28" i="9"/>
  <c r="A6" i="8"/>
  <c r="B27" i="9"/>
  <c r="H12" i="1"/>
  <c r="F32"/>
  <c r="F28"/>
  <c r="B6" i="7" l="1"/>
  <c r="H6" i="8"/>
  <c r="E6" s="1"/>
  <c r="F27" s="1"/>
  <c r="F6"/>
  <c r="B7" i="7"/>
  <c r="H7" i="8"/>
  <c r="E7" s="1"/>
  <c r="F28" s="1"/>
  <c r="F7"/>
  <c r="B8" i="7"/>
  <c r="H8" i="8"/>
  <c r="E8" s="1"/>
  <c r="F29" s="1"/>
  <c r="F8"/>
  <c r="B9" i="7"/>
  <c r="H9" i="8"/>
  <c r="E9" s="1"/>
  <c r="F30" s="1"/>
  <c r="F9"/>
  <c r="B10" i="7"/>
  <c r="H10" i="8"/>
  <c r="E10" s="1"/>
  <c r="F31" s="1"/>
  <c r="F10"/>
  <c r="B11" i="7"/>
  <c r="H11" i="8"/>
  <c r="E11" s="1"/>
  <c r="F32" s="1"/>
  <c r="F11"/>
  <c r="F33" i="11"/>
  <c r="E25"/>
  <c r="E33" s="1"/>
  <c r="H12" i="9"/>
  <c r="E5"/>
  <c r="B5" i="7"/>
  <c r="B12" i="8"/>
  <c r="H5"/>
  <c r="F26" i="10"/>
  <c r="E12"/>
  <c r="F5"/>
  <c r="F12" s="1"/>
  <c r="A6" i="7"/>
  <c r="B27" i="8"/>
  <c r="A7" i="7"/>
  <c r="B28" i="8"/>
  <c r="A8" i="7"/>
  <c r="B29" i="8"/>
  <c r="A9" i="7"/>
  <c r="B30" i="8"/>
  <c r="A10" i="7"/>
  <c r="B31" i="8"/>
  <c r="A11" i="7"/>
  <c r="B32" i="8"/>
  <c r="A5" i="7"/>
  <c r="B26" i="8"/>
  <c r="F29" i="1"/>
  <c r="F31"/>
  <c r="F27"/>
  <c r="F26"/>
  <c r="F10"/>
  <c r="F11"/>
  <c r="F5"/>
  <c r="F8"/>
  <c r="F6"/>
  <c r="E12"/>
  <c r="F7"/>
  <c r="F33" i="10" l="1"/>
  <c r="E25"/>
  <c r="E33" s="1"/>
  <c r="H12" i="8"/>
  <c r="E5"/>
  <c r="B5" i="6"/>
  <c r="B12" i="7"/>
  <c r="H5"/>
  <c r="F26" i="9"/>
  <c r="E12"/>
  <c r="F5"/>
  <c r="F12" s="1"/>
  <c r="B11" i="6"/>
  <c r="H11" i="7"/>
  <c r="E11" s="1"/>
  <c r="F32" s="1"/>
  <c r="F11"/>
  <c r="B10" i="6"/>
  <c r="H10" i="7"/>
  <c r="E10" s="1"/>
  <c r="F31" s="1"/>
  <c r="F10"/>
  <c r="B9" i="6"/>
  <c r="H9" i="7"/>
  <c r="E9" s="1"/>
  <c r="F30" s="1"/>
  <c r="F9"/>
  <c r="B8" i="6"/>
  <c r="H8" i="7"/>
  <c r="E8" s="1"/>
  <c r="F29" s="1"/>
  <c r="F8"/>
  <c r="B7" i="6"/>
  <c r="H7" i="7"/>
  <c r="E7" s="1"/>
  <c r="F28" s="1"/>
  <c r="F7"/>
  <c r="B6" i="6"/>
  <c r="H6" i="7"/>
  <c r="E6" s="1"/>
  <c r="F27" s="1"/>
  <c r="F6"/>
  <c r="A5" i="6"/>
  <c r="B26" i="7"/>
  <c r="A11" i="6"/>
  <c r="B32" i="7"/>
  <c r="A10" i="6"/>
  <c r="B31" i="7"/>
  <c r="A9" i="6"/>
  <c r="B30" i="7"/>
  <c r="A8" i="6"/>
  <c r="B29" i="7"/>
  <c r="A7" i="6"/>
  <c r="B28" i="7"/>
  <c r="A6" i="6"/>
  <c r="B27" i="7"/>
  <c r="F9" i="1"/>
  <c r="F30"/>
  <c r="F33"/>
  <c r="E25"/>
  <c r="E33" s="1"/>
  <c r="B6" i="5" l="1"/>
  <c r="H6" i="6"/>
  <c r="E6" s="1"/>
  <c r="F27" s="1"/>
  <c r="F6"/>
  <c r="B7" i="5"/>
  <c r="H7" i="6"/>
  <c r="E7" s="1"/>
  <c r="F28" s="1"/>
  <c r="F7"/>
  <c r="B8" i="5"/>
  <c r="H8" i="6"/>
  <c r="E8" s="1"/>
  <c r="F29" s="1"/>
  <c r="F8"/>
  <c r="B9" i="5"/>
  <c r="H9" i="6"/>
  <c r="E9" s="1"/>
  <c r="F30" s="1"/>
  <c r="F9"/>
  <c r="B10" i="5"/>
  <c r="H10" i="6"/>
  <c r="E10" s="1"/>
  <c r="F31" s="1"/>
  <c r="F10"/>
  <c r="B11" i="5"/>
  <c r="H11" i="6"/>
  <c r="E11" s="1"/>
  <c r="F32" s="1"/>
  <c r="F11"/>
  <c r="F33" i="9"/>
  <c r="E25"/>
  <c r="E33" s="1"/>
  <c r="H12" i="7"/>
  <c r="E5"/>
  <c r="B5" i="5"/>
  <c r="B12" i="6"/>
  <c r="H5"/>
  <c r="F26" i="8"/>
  <c r="E12"/>
  <c r="F5"/>
  <c r="F12" s="1"/>
  <c r="A6" i="5"/>
  <c r="B27" i="6"/>
  <c r="A7" i="5"/>
  <c r="B28" i="6"/>
  <c r="A8" i="5"/>
  <c r="B29" i="6"/>
  <c r="A9" i="5"/>
  <c r="B30" i="6"/>
  <c r="A10" i="5"/>
  <c r="B31" i="6"/>
  <c r="A11" i="5"/>
  <c r="B32" i="6"/>
  <c r="A5" i="5"/>
  <c r="B26" i="6"/>
  <c r="F12" i="1"/>
  <c r="F33" i="8" l="1"/>
  <c r="E25"/>
  <c r="E33" s="1"/>
  <c r="H12" i="6"/>
  <c r="E5"/>
  <c r="B5" i="16"/>
  <c r="B12" i="5"/>
  <c r="H5"/>
  <c r="F26" i="7"/>
  <c r="E12"/>
  <c r="F5"/>
  <c r="F12" s="1"/>
  <c r="B11" i="16"/>
  <c r="H11" i="5"/>
  <c r="E11" s="1"/>
  <c r="F32" s="1"/>
  <c r="B10" i="16"/>
  <c r="H10" i="5"/>
  <c r="E10" s="1"/>
  <c r="F31" s="1"/>
  <c r="B9" i="16"/>
  <c r="H9" i="5"/>
  <c r="E9" s="1"/>
  <c r="F30" s="1"/>
  <c r="B8" i="16"/>
  <c r="H8" i="5"/>
  <c r="E8" s="1"/>
  <c r="F29" s="1"/>
  <c r="B7" i="16"/>
  <c r="H7" i="5"/>
  <c r="E7" s="1"/>
  <c r="F28" s="1"/>
  <c r="B6" i="16"/>
  <c r="H6" i="5"/>
  <c r="E6" s="1"/>
  <c r="F27" s="1"/>
  <c r="A5" i="16"/>
  <c r="B26" i="5"/>
  <c r="A11" i="16"/>
  <c r="B32" i="5"/>
  <c r="A10" i="16"/>
  <c r="B31" i="5"/>
  <c r="A9" i="16"/>
  <c r="B30" i="5"/>
  <c r="A8" i="16"/>
  <c r="B29" i="5"/>
  <c r="A7" i="16"/>
  <c r="B28" i="5"/>
  <c r="A6" i="16"/>
  <c r="B27" i="5"/>
  <c r="E10" i="16"/>
  <c r="E9"/>
  <c r="E6"/>
  <c r="E7"/>
  <c r="E8"/>
  <c r="F33" i="7" l="1"/>
  <c r="E25"/>
  <c r="E33" s="1"/>
  <c r="H12" i="5"/>
  <c r="E5"/>
  <c r="F26" i="6"/>
  <c r="E12"/>
  <c r="F5"/>
  <c r="F12" s="1"/>
  <c r="B12" i="16"/>
  <c r="E5"/>
  <c r="F33" i="6" l="1"/>
  <c r="E25"/>
  <c r="E33" s="1"/>
  <c r="F26" i="5"/>
  <c r="E12"/>
  <c r="E11" i="16"/>
  <c r="E12"/>
  <c r="C15" s="1"/>
  <c r="F33" i="5" l="1"/>
  <c r="E25"/>
  <c r="E33" s="1"/>
  <c r="C5" i="16"/>
  <c r="C6"/>
  <c r="C7"/>
  <c r="C8"/>
  <c r="C9"/>
  <c r="C10"/>
  <c r="C12" i="5"/>
  <c r="C11" i="16"/>
  <c r="C12" s="1"/>
  <c r="C16" s="1"/>
  <c r="F11" i="5"/>
  <c r="F10"/>
  <c r="D10" i="16"/>
  <c r="F10"/>
  <c r="F9" i="5"/>
  <c r="D9" i="16"/>
  <c r="F9"/>
  <c r="F8" i="5"/>
  <c r="D8" i="16"/>
  <c r="F8"/>
  <c r="F7" i="5"/>
  <c r="D7" i="16"/>
  <c r="F7"/>
  <c r="F6" i="5"/>
  <c r="D6" i="16"/>
  <c r="F6"/>
  <c r="F5" i="5"/>
  <c r="F12"/>
  <c r="D12"/>
  <c r="D11" i="16"/>
  <c r="F11"/>
  <c r="D5"/>
  <c r="D12" s="1"/>
  <c r="F5"/>
  <c r="F12" s="1"/>
  <c r="H8" l="1"/>
  <c r="H9"/>
  <c r="H10"/>
  <c r="H7"/>
  <c r="H6"/>
  <c r="H11"/>
  <c r="H5"/>
  <c r="H12" s="1"/>
</calcChain>
</file>

<file path=xl/sharedStrings.xml><?xml version="1.0" encoding="utf-8"?>
<sst xmlns="http://schemas.openxmlformats.org/spreadsheetml/2006/main" count="349" uniqueCount="48">
  <si>
    <t>Balance</t>
  </si>
  <si>
    <t>Beginning</t>
  </si>
  <si>
    <t>Contributions</t>
  </si>
  <si>
    <t>Gifts</t>
  </si>
  <si>
    <t>Grants</t>
  </si>
  <si>
    <t>Awards</t>
  </si>
  <si>
    <t>Gains/Losses</t>
  </si>
  <si>
    <t>Ending</t>
  </si>
  <si>
    <t>Percentage</t>
  </si>
  <si>
    <t>of Total</t>
  </si>
  <si>
    <t>February</t>
  </si>
  <si>
    <t>March</t>
  </si>
  <si>
    <t>Investment</t>
  </si>
  <si>
    <t>Fund Name</t>
  </si>
  <si>
    <t>Totals for the Current Month</t>
  </si>
  <si>
    <t>May</t>
  </si>
  <si>
    <t>June</t>
  </si>
  <si>
    <t>April</t>
  </si>
  <si>
    <t>July</t>
  </si>
  <si>
    <t>Totals</t>
  </si>
  <si>
    <t>Missions</t>
  </si>
  <si>
    <t>Music</t>
  </si>
  <si>
    <t>Education</t>
  </si>
  <si>
    <t>Capital Needs</t>
  </si>
  <si>
    <t>August</t>
  </si>
  <si>
    <t>September</t>
  </si>
  <si>
    <t>December</t>
  </si>
  <si>
    <t>October</t>
  </si>
  <si>
    <t>November</t>
  </si>
  <si>
    <t>Monthly Journal Entry</t>
  </si>
  <si>
    <t>Unrestricted</t>
  </si>
  <si>
    <t>Unrealized</t>
  </si>
  <si>
    <t>Vanguard</t>
  </si>
  <si>
    <t xml:space="preserve">Prior Month </t>
  </si>
  <si>
    <t>Market Value</t>
  </si>
  <si>
    <t>Current Month</t>
  </si>
  <si>
    <t>Equities</t>
  </si>
  <si>
    <t>Fixed Income</t>
  </si>
  <si>
    <t>Interest, Fees &amp;</t>
  </si>
  <si>
    <t>Annual ROI</t>
  </si>
  <si>
    <t>Total Gifts</t>
  </si>
  <si>
    <t>Donations</t>
  </si>
  <si>
    <t>Year In Summary 2012</t>
  </si>
  <si>
    <t>Anna Jones Fund for Beautification</t>
  </si>
  <si>
    <t>Endowment Fund</t>
  </si>
  <si>
    <t>Custodian</t>
  </si>
  <si>
    <t>Benevolence Assistance</t>
  </si>
  <si>
    <t>Grace Family Fellowship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</si>
</sst>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mm"/>
  </numFmts>
  <fonts count="14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3">
    <xf numFmtId="0" fontId="0" fillId="0" borderId="0" xfId="0"/>
    <xf numFmtId="4" fontId="4" fillId="0" borderId="0" xfId="0" applyNumberFormat="1" applyFont="1"/>
    <xf numFmtId="4" fontId="5" fillId="0" borderId="0" xfId="0" applyNumberFormat="1" applyFont="1"/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6" fillId="2" borderId="1" xfId="0" applyNumberFormat="1" applyFont="1" applyFill="1" applyBorder="1"/>
    <xf numFmtId="39" fontId="5" fillId="2" borderId="1" xfId="0" applyNumberFormat="1" applyFont="1" applyFill="1" applyBorder="1"/>
    <xf numFmtId="10" fontId="5" fillId="2" borderId="1" xfId="1" applyNumberFormat="1" applyFont="1" applyFill="1" applyBorder="1"/>
    <xf numFmtId="4" fontId="6" fillId="0" borderId="2" xfId="0" applyNumberFormat="1" applyFont="1" applyBorder="1"/>
    <xf numFmtId="39" fontId="5" fillId="0" borderId="1" xfId="0" applyNumberFormat="1" applyFont="1" applyBorder="1"/>
    <xf numFmtId="10" fontId="5" fillId="0" borderId="1" xfId="1" applyNumberFormat="1" applyFont="1" applyBorder="1"/>
    <xf numFmtId="4" fontId="6" fillId="2" borderId="2" xfId="0" applyNumberFormat="1" applyFont="1" applyFill="1" applyBorder="1"/>
    <xf numFmtId="4" fontId="6" fillId="0" borderId="1" xfId="0" applyNumberFormat="1" applyFont="1" applyBorder="1"/>
    <xf numFmtId="39" fontId="5" fillId="0" borderId="0" xfId="0" applyNumberFormat="1" applyFont="1" applyBorder="1"/>
    <xf numFmtId="4" fontId="5" fillId="0" borderId="0" xfId="0" applyNumberFormat="1" applyFont="1" applyBorder="1"/>
    <xf numFmtId="10" fontId="5" fillId="0" borderId="3" xfId="0" applyNumberFormat="1" applyFont="1" applyBorder="1"/>
    <xf numFmtId="4" fontId="7" fillId="0" borderId="11" xfId="0" applyNumberFormat="1" applyFont="1" applyBorder="1"/>
    <xf numFmtId="4" fontId="7" fillId="0" borderId="12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" fontId="5" fillId="0" borderId="7" xfId="0" applyNumberFormat="1" applyFont="1" applyBorder="1"/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/>
    <xf numFmtId="4" fontId="5" fillId="0" borderId="4" xfId="0" applyNumberFormat="1" applyFont="1" applyBorder="1"/>
    <xf numFmtId="4" fontId="5" fillId="0" borderId="5" xfId="0" applyNumberFormat="1" applyFont="1" applyBorder="1"/>
    <xf numFmtId="4" fontId="5" fillId="0" borderId="2" xfId="0" applyNumberFormat="1" applyFont="1" applyBorder="1" applyAlignment="1">
      <alignment horizontal="center"/>
    </xf>
    <xf numFmtId="4" fontId="8" fillId="0" borderId="2" xfId="0" applyNumberFormat="1" applyFont="1" applyBorder="1"/>
    <xf numFmtId="4" fontId="8" fillId="0" borderId="6" xfId="0" applyNumberFormat="1" applyFont="1" applyBorder="1"/>
    <xf numFmtId="4" fontId="5" fillId="0" borderId="8" xfId="0" applyNumberFormat="1" applyFont="1" applyBorder="1"/>
    <xf numFmtId="4" fontId="5" fillId="0" borderId="9" xfId="0" applyNumberFormat="1" applyFont="1" applyBorder="1"/>
    <xf numFmtId="4" fontId="5" fillId="0" borderId="10" xfId="0" applyNumberFormat="1" applyFont="1" applyBorder="1"/>
    <xf numFmtId="1" fontId="9" fillId="0" borderId="0" xfId="0" applyNumberFormat="1" applyFont="1" applyAlignment="1">
      <alignment horizontal="right"/>
    </xf>
    <xf numFmtId="1" fontId="5" fillId="0" borderId="1" xfId="0" applyNumberFormat="1" applyFont="1" applyBorder="1"/>
    <xf numFmtId="4" fontId="5" fillId="0" borderId="2" xfId="0" applyNumberFormat="1" applyFont="1" applyBorder="1"/>
    <xf numFmtId="1" fontId="5" fillId="0" borderId="2" xfId="0" applyNumberFormat="1" applyFont="1" applyBorder="1"/>
    <xf numFmtId="1" fontId="5" fillId="0" borderId="0" xfId="0" applyNumberFormat="1" applyFont="1" applyBorder="1"/>
    <xf numFmtId="39" fontId="8" fillId="2" borderId="1" xfId="0" applyNumberFormat="1" applyFont="1" applyFill="1" applyBorder="1"/>
    <xf numFmtId="10" fontId="8" fillId="2" borderId="1" xfId="1" applyNumberFormat="1" applyFont="1" applyFill="1" applyBorder="1"/>
    <xf numFmtId="165" fontId="4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4" fontId="10" fillId="0" borderId="0" xfId="0" applyNumberFormat="1" applyFont="1"/>
    <xf numFmtId="4" fontId="11" fillId="0" borderId="0" xfId="0" applyNumberFormat="1" applyFont="1"/>
    <xf numFmtId="4" fontId="10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right"/>
    </xf>
    <xf numFmtId="4" fontId="10" fillId="2" borderId="1" xfId="0" applyNumberFormat="1" applyFont="1" applyFill="1" applyBorder="1"/>
    <xf numFmtId="39" fontId="11" fillId="2" borderId="1" xfId="0" applyNumberFormat="1" applyFont="1" applyFill="1" applyBorder="1"/>
    <xf numFmtId="10" fontId="11" fillId="2" borderId="1" xfId="1" applyNumberFormat="1" applyFont="1" applyFill="1" applyBorder="1"/>
    <xf numFmtId="39" fontId="11" fillId="0" borderId="1" xfId="0" applyNumberFormat="1" applyFont="1" applyBorder="1"/>
    <xf numFmtId="10" fontId="11" fillId="3" borderId="1" xfId="1" applyNumberFormat="1" applyFont="1" applyFill="1" applyBorder="1"/>
    <xf numFmtId="39" fontId="13" fillId="2" borderId="1" xfId="0" applyNumberFormat="1" applyFont="1" applyFill="1" applyBorder="1"/>
    <xf numFmtId="10" fontId="13" fillId="2" borderId="1" xfId="1" applyNumberFormat="1" applyFont="1" applyFill="1" applyBorder="1"/>
    <xf numFmtId="39" fontId="11" fillId="0" borderId="0" xfId="0" applyNumberFormat="1" applyFont="1" applyBorder="1"/>
    <xf numFmtId="4" fontId="11" fillId="0" borderId="0" xfId="0" applyNumberFormat="1" applyFont="1" applyBorder="1"/>
    <xf numFmtId="10" fontId="11" fillId="0" borderId="0" xfId="0" applyNumberFormat="1" applyFont="1" applyBorder="1"/>
    <xf numFmtId="4" fontId="11" fillId="0" borderId="11" xfId="0" applyNumberFormat="1" applyFont="1" applyBorder="1"/>
    <xf numFmtId="10" fontId="11" fillId="0" borderId="13" xfId="1" applyNumberFormat="1" applyFont="1" applyBorder="1"/>
    <xf numFmtId="4" fontId="11" fillId="0" borderId="8" xfId="0" applyNumberFormat="1" applyFont="1" applyBorder="1"/>
    <xf numFmtId="164" fontId="11" fillId="0" borderId="10" xfId="2" applyNumberFormat="1" applyFont="1" applyBorder="1"/>
    <xf numFmtId="43" fontId="5" fillId="2" borderId="1" xfId="0" applyNumberFormat="1" applyFont="1" applyFill="1" applyBorder="1"/>
    <xf numFmtId="43" fontId="5" fillId="0" borderId="1" xfId="0" applyNumberFormat="1" applyFont="1" applyBorder="1"/>
    <xf numFmtId="43" fontId="8" fillId="2" borderId="1" xfId="0" applyNumberFormat="1" applyFont="1" applyFill="1" applyBorder="1"/>
    <xf numFmtId="43" fontId="11" fillId="2" borderId="1" xfId="0" applyNumberFormat="1" applyFont="1" applyFill="1" applyBorder="1"/>
    <xf numFmtId="43" fontId="11" fillId="0" borderId="1" xfId="0" applyNumberFormat="1" applyFont="1" applyBorder="1"/>
    <xf numFmtId="43" fontId="13" fillId="2" borderId="1" xfId="0" applyNumberFormat="1" applyFont="1" applyFill="1" applyBorder="1"/>
    <xf numFmtId="4" fontId="6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10" fillId="0" borderId="1" xfId="0" applyNumberFormat="1" applyFont="1" applyFill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="90" zoomScaleNormal="90" workbookViewId="0"/>
  </sheetViews>
  <sheetFormatPr defaultRowHeight="15.75"/>
  <cols>
    <col min="1" max="1" width="34.25" style="2" customWidth="1"/>
    <col min="2" max="2" width="13.875" style="2" customWidth="1"/>
    <col min="3" max="3" width="12.5" style="2" bestFit="1" customWidth="1"/>
    <col min="4" max="4" width="13" style="2" bestFit="1" customWidth="1"/>
    <col min="5" max="5" width="14.25" style="2" bestFit="1" customWidth="1"/>
    <col min="6" max="6" width="12" style="2" bestFit="1" customWidth="1"/>
    <col min="7" max="7" width="4.75" style="2" customWidth="1"/>
    <col min="8" max="8" width="10.5" style="2" bestFit="1" customWidth="1"/>
    <col min="9" max="9" width="10.75" style="2" bestFit="1" customWidth="1"/>
    <col min="10" max="16384" width="9" style="2"/>
  </cols>
  <sheetData>
    <row r="1" spans="1:8" ht="21">
      <c r="A1" s="1" t="s">
        <v>47</v>
      </c>
    </row>
    <row r="2" spans="1:8" ht="21">
      <c r="A2" s="41">
        <v>40923</v>
      </c>
    </row>
    <row r="3" spans="1:8">
      <c r="A3" s="3"/>
      <c r="B3" s="4" t="s">
        <v>1</v>
      </c>
      <c r="C3" s="4" t="s">
        <v>2</v>
      </c>
      <c r="D3" s="4" t="s">
        <v>4</v>
      </c>
      <c r="E3" s="4" t="s">
        <v>31</v>
      </c>
      <c r="F3" s="4" t="s">
        <v>7</v>
      </c>
      <c r="G3" s="5"/>
      <c r="H3" s="4" t="s">
        <v>8</v>
      </c>
    </row>
    <row r="4" spans="1:8">
      <c r="A4" s="6" t="s">
        <v>13</v>
      </c>
      <c r="B4" s="7" t="s">
        <v>0</v>
      </c>
      <c r="C4" s="7" t="s">
        <v>3</v>
      </c>
      <c r="D4" s="7" t="s">
        <v>5</v>
      </c>
      <c r="E4" s="7" t="s">
        <v>6</v>
      </c>
      <c r="F4" s="7" t="s">
        <v>0</v>
      </c>
      <c r="G4" s="5"/>
      <c r="H4" s="7" t="s">
        <v>9</v>
      </c>
    </row>
    <row r="5" spans="1:8">
      <c r="A5" s="8" t="s">
        <v>30</v>
      </c>
      <c r="B5" s="64">
        <v>107067</v>
      </c>
      <c r="C5" s="64">
        <v>0</v>
      </c>
      <c r="D5" s="64">
        <v>0</v>
      </c>
      <c r="E5" s="64">
        <f t="shared" ref="E5:E11" si="0">H5*$C$22</f>
        <v>1142.4102317210982</v>
      </c>
      <c r="F5" s="64">
        <f t="shared" ref="F5:F11" si="1">SUM(B5:E5)</f>
        <v>108209.41023172109</v>
      </c>
      <c r="G5" s="9"/>
      <c r="H5" s="10">
        <f t="shared" ref="H5:H11" si="2">B5/SUM($B$5:$B$11)</f>
        <v>0.39893361352991807</v>
      </c>
    </row>
    <row r="6" spans="1:8">
      <c r="A6" s="11" t="s">
        <v>20</v>
      </c>
      <c r="B6" s="65">
        <v>60901</v>
      </c>
      <c r="C6" s="65">
        <v>0</v>
      </c>
      <c r="D6" s="65">
        <v>0</v>
      </c>
      <c r="E6" s="65">
        <f t="shared" si="0"/>
        <v>649.8167084353405</v>
      </c>
      <c r="F6" s="65">
        <f t="shared" si="1"/>
        <v>61550.816708435341</v>
      </c>
      <c r="G6" s="12"/>
      <c r="H6" s="13">
        <f t="shared" si="2"/>
        <v>0.22691824742997879</v>
      </c>
    </row>
    <row r="7" spans="1:8">
      <c r="A7" s="14" t="s">
        <v>46</v>
      </c>
      <c r="B7" s="64">
        <v>16389</v>
      </c>
      <c r="C7" s="64">
        <v>0</v>
      </c>
      <c r="D7" s="64">
        <v>0</v>
      </c>
      <c r="E7" s="64">
        <f t="shared" si="0"/>
        <v>174.87144766993637</v>
      </c>
      <c r="F7" s="64">
        <f t="shared" si="1"/>
        <v>16563.871447669935</v>
      </c>
      <c r="G7" s="9"/>
      <c r="H7" s="10">
        <f t="shared" si="2"/>
        <v>6.1065715786767422E-2</v>
      </c>
    </row>
    <row r="8" spans="1:8">
      <c r="A8" s="11" t="s">
        <v>22</v>
      </c>
      <c r="B8" s="65">
        <v>22236</v>
      </c>
      <c r="C8" s="65">
        <v>0</v>
      </c>
      <c r="D8" s="65">
        <v>0</v>
      </c>
      <c r="E8" s="65">
        <f t="shared" si="0"/>
        <v>237.25922938487432</v>
      </c>
      <c r="F8" s="65">
        <f t="shared" si="1"/>
        <v>22473.259229384876</v>
      </c>
      <c r="G8" s="12"/>
      <c r="H8" s="13">
        <f t="shared" si="2"/>
        <v>8.2851745453326034E-2</v>
      </c>
    </row>
    <row r="9" spans="1:8">
      <c r="A9" s="14" t="s">
        <v>23</v>
      </c>
      <c r="B9" s="64">
        <v>38624</v>
      </c>
      <c r="C9" s="64">
        <v>0</v>
      </c>
      <c r="D9" s="64">
        <v>0</v>
      </c>
      <c r="E9" s="64">
        <f t="shared" si="0"/>
        <v>412.12000700491933</v>
      </c>
      <c r="F9" s="64">
        <f t="shared" si="1"/>
        <v>39036.120007004916</v>
      </c>
      <c r="G9" s="9"/>
      <c r="H9" s="10">
        <f t="shared" si="2"/>
        <v>0.14391373522167947</v>
      </c>
    </row>
    <row r="10" spans="1:8">
      <c r="A10" s="15" t="s">
        <v>21</v>
      </c>
      <c r="B10" s="65">
        <v>12977</v>
      </c>
      <c r="C10" s="65">
        <v>0</v>
      </c>
      <c r="D10" s="65">
        <v>0</v>
      </c>
      <c r="E10" s="65">
        <f t="shared" si="0"/>
        <v>138.46523744052502</v>
      </c>
      <c r="F10" s="65">
        <f t="shared" si="1"/>
        <v>13115.465237440525</v>
      </c>
      <c r="G10" s="12"/>
      <c r="H10" s="13">
        <f t="shared" si="2"/>
        <v>4.8352540958257417E-2</v>
      </c>
    </row>
    <row r="11" spans="1:8">
      <c r="A11" s="14" t="s">
        <v>43</v>
      </c>
      <c r="B11" s="66">
        <v>10189</v>
      </c>
      <c r="C11" s="66">
        <v>0</v>
      </c>
      <c r="D11" s="66">
        <v>0</v>
      </c>
      <c r="E11" s="66">
        <f t="shared" si="0"/>
        <v>108.71713834333893</v>
      </c>
      <c r="F11" s="66">
        <f t="shared" si="1"/>
        <v>10297.71713834334</v>
      </c>
      <c r="G11" s="39"/>
      <c r="H11" s="40">
        <f t="shared" si="2"/>
        <v>3.7964401620072807E-2</v>
      </c>
    </row>
    <row r="12" spans="1:8">
      <c r="A12" s="4" t="s">
        <v>19</v>
      </c>
      <c r="B12" s="16">
        <f>SUM(B5:B11)</f>
        <v>268383</v>
      </c>
      <c r="C12" s="16">
        <f>SUM(C5:C11)</f>
        <v>0</v>
      </c>
      <c r="D12" s="16">
        <f>SUM(D5:D11)</f>
        <v>0</v>
      </c>
      <c r="E12" s="16">
        <f>SUM(E5:E11)</f>
        <v>2863.6600000000326</v>
      </c>
      <c r="F12" s="16">
        <f>SUM(F5:F11)</f>
        <v>271246.65999999997</v>
      </c>
      <c r="G12" s="17"/>
      <c r="H12" s="18">
        <f>SUM(H5:H11)</f>
        <v>1.0000000000000002</v>
      </c>
    </row>
    <row r="13" spans="1:8" ht="16.5" thickBot="1"/>
    <row r="14" spans="1:8" ht="16.5" thickBot="1">
      <c r="D14" s="70" t="s">
        <v>34</v>
      </c>
      <c r="E14" s="71"/>
    </row>
    <row r="15" spans="1:8">
      <c r="B15" s="19" t="s">
        <v>45</v>
      </c>
      <c r="C15" s="20" t="s">
        <v>12</v>
      </c>
      <c r="D15" s="21" t="s">
        <v>33</v>
      </c>
      <c r="E15" s="22" t="s">
        <v>35</v>
      </c>
    </row>
    <row r="16" spans="1:8">
      <c r="B16" s="23" t="s">
        <v>32</v>
      </c>
      <c r="C16" s="24" t="s">
        <v>36</v>
      </c>
      <c r="D16" s="25">
        <v>150033.82</v>
      </c>
      <c r="E16" s="26">
        <v>152357.19</v>
      </c>
    </row>
    <row r="17" spans="1:6">
      <c r="B17" s="27" t="s">
        <v>32</v>
      </c>
      <c r="C17" s="28" t="s">
        <v>37</v>
      </c>
      <c r="D17" s="29">
        <v>147023.18</v>
      </c>
      <c r="E17" s="30">
        <v>147563.47</v>
      </c>
    </row>
    <row r="18" spans="1:6" ht="16.5" thickBot="1">
      <c r="B18" s="31"/>
      <c r="C18" s="32"/>
      <c r="D18" s="32">
        <f>SUM(D16:D17)</f>
        <v>297057</v>
      </c>
      <c r="E18" s="33">
        <f>SUM(E16:E17)</f>
        <v>299920.66000000003</v>
      </c>
    </row>
    <row r="20" spans="1:6">
      <c r="C20" s="4" t="str">
        <f>E3</f>
        <v>Unrealized</v>
      </c>
    </row>
    <row r="21" spans="1:6" ht="18.75">
      <c r="B21" s="34" t="s">
        <v>14</v>
      </c>
      <c r="C21" s="7" t="str">
        <f>E4</f>
        <v>Gains/Losses</v>
      </c>
    </row>
    <row r="22" spans="1:6">
      <c r="B22" s="42">
        <f>A2</f>
        <v>40923</v>
      </c>
      <c r="C22" s="25">
        <f>E18-D18</f>
        <v>2863.6600000000326</v>
      </c>
    </row>
    <row r="24" spans="1:6">
      <c r="A24" s="4" t="s">
        <v>29</v>
      </c>
    </row>
    <row r="25" spans="1:6">
      <c r="A25" s="35">
        <v>1300</v>
      </c>
      <c r="B25" s="25" t="s">
        <v>44</v>
      </c>
      <c r="C25" s="25"/>
      <c r="D25" s="25"/>
      <c r="E25" s="2">
        <f>SUM(F26:F32)</f>
        <v>2863.6600000000326</v>
      </c>
    </row>
    <row r="26" spans="1:6">
      <c r="A26" s="35">
        <v>2910</v>
      </c>
      <c r="B26" s="25" t="str">
        <f t="shared" ref="B26:B31" si="3">A5</f>
        <v>Unrestricted</v>
      </c>
      <c r="C26" s="25"/>
      <c r="D26" s="25"/>
      <c r="E26" s="36"/>
      <c r="F26" s="36">
        <f t="shared" ref="F26:F32" si="4">E5</f>
        <v>1142.4102317210982</v>
      </c>
    </row>
    <row r="27" spans="1:6">
      <c r="A27" s="37">
        <v>2920</v>
      </c>
      <c r="B27" s="25" t="str">
        <f t="shared" si="3"/>
        <v>Missions</v>
      </c>
      <c r="C27" s="36"/>
      <c r="D27" s="36"/>
      <c r="E27" s="36"/>
      <c r="F27" s="36">
        <f t="shared" si="4"/>
        <v>649.8167084353405</v>
      </c>
    </row>
    <row r="28" spans="1:6">
      <c r="A28" s="37">
        <v>2930</v>
      </c>
      <c r="B28" s="25" t="str">
        <f t="shared" si="3"/>
        <v>Benevolence Assistance</v>
      </c>
      <c r="C28" s="36"/>
      <c r="D28" s="36"/>
      <c r="E28" s="36"/>
      <c r="F28" s="36">
        <f t="shared" si="4"/>
        <v>174.87144766993637</v>
      </c>
    </row>
    <row r="29" spans="1:6">
      <c r="A29" s="37">
        <v>2940</v>
      </c>
      <c r="B29" s="25" t="str">
        <f t="shared" si="3"/>
        <v>Education</v>
      </c>
      <c r="C29" s="36"/>
      <c r="D29" s="36"/>
      <c r="E29" s="36"/>
      <c r="F29" s="36">
        <f t="shared" si="4"/>
        <v>237.25922938487432</v>
      </c>
    </row>
    <row r="30" spans="1:6">
      <c r="A30" s="37">
        <v>2950</v>
      </c>
      <c r="B30" s="25" t="str">
        <f t="shared" si="3"/>
        <v>Capital Needs</v>
      </c>
      <c r="C30" s="36"/>
      <c r="D30" s="36"/>
      <c r="E30" s="36"/>
      <c r="F30" s="36">
        <f t="shared" si="4"/>
        <v>412.12000700491933</v>
      </c>
    </row>
    <row r="31" spans="1:6">
      <c r="A31" s="37">
        <v>2960</v>
      </c>
      <c r="B31" s="25" t="str">
        <f t="shared" si="3"/>
        <v>Music</v>
      </c>
      <c r="C31" s="36"/>
      <c r="D31" s="36"/>
      <c r="E31" s="36"/>
      <c r="F31" s="36">
        <f t="shared" si="4"/>
        <v>138.46523744052502</v>
      </c>
    </row>
    <row r="32" spans="1:6">
      <c r="A32" s="37">
        <v>2961</v>
      </c>
      <c r="B32" s="25" t="str">
        <f t="shared" ref="B32" si="5">A11</f>
        <v>Anna Jones Fund for Beautification</v>
      </c>
      <c r="C32" s="36"/>
      <c r="D32" s="36"/>
      <c r="E32" s="36"/>
      <c r="F32" s="29">
        <f t="shared" si="4"/>
        <v>108.71713834333893</v>
      </c>
    </row>
    <row r="33" spans="1:6">
      <c r="A33" s="38"/>
      <c r="B33" s="17"/>
      <c r="C33" s="17"/>
      <c r="D33" s="17"/>
      <c r="E33" s="17">
        <f>SUM(E25:E32)</f>
        <v>2863.6600000000326</v>
      </c>
      <c r="F33" s="17">
        <f>SUM(F25:F32)</f>
        <v>2863.6600000000326</v>
      </c>
    </row>
  </sheetData>
  <mergeCells count="1">
    <mergeCell ref="D14:E14"/>
  </mergeCells>
  <phoneticPr fontId="0" type="noConversion"/>
  <printOptions horizontalCentered="1" verticalCentered="1"/>
  <pageMargins left="0.75" right="0.75" top="1" bottom="1" header="0.5" footer="0.5"/>
  <pageSetup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="90" zoomScaleNormal="90" workbookViewId="0"/>
  </sheetViews>
  <sheetFormatPr defaultRowHeight="15.75"/>
  <cols>
    <col min="1" max="1" width="34.25" style="2" customWidth="1"/>
    <col min="2" max="2" width="13.875" style="2" customWidth="1"/>
    <col min="3" max="3" width="12.5" style="2" bestFit="1" customWidth="1"/>
    <col min="4" max="4" width="13" style="2" bestFit="1" customWidth="1"/>
    <col min="5" max="5" width="14.25" style="2" bestFit="1" customWidth="1"/>
    <col min="6" max="6" width="12" style="2" bestFit="1" customWidth="1"/>
    <col min="7" max="7" width="3.875" style="2" customWidth="1"/>
    <col min="8" max="8" width="10.5" style="2" bestFit="1" customWidth="1"/>
    <col min="9" max="9" width="10.75" style="2" bestFit="1" customWidth="1"/>
    <col min="10" max="16384" width="9" style="2"/>
  </cols>
  <sheetData>
    <row r="1" spans="1:8" ht="21">
      <c r="A1" s="1" t="str">
        <f>Sept!A1</f>
        <v>Grace Family Fellowship</v>
      </c>
    </row>
    <row r="2" spans="1:8" ht="21">
      <c r="A2" s="41" t="s">
        <v>27</v>
      </c>
    </row>
    <row r="3" spans="1:8">
      <c r="A3" s="3"/>
      <c r="B3" s="4" t="s">
        <v>1</v>
      </c>
      <c r="C3" s="4" t="s">
        <v>2</v>
      </c>
      <c r="D3" s="4" t="s">
        <v>4</v>
      </c>
      <c r="E3" s="4" t="s">
        <v>31</v>
      </c>
      <c r="F3" s="4" t="s">
        <v>7</v>
      </c>
      <c r="G3" s="5"/>
      <c r="H3" s="4" t="s">
        <v>8</v>
      </c>
    </row>
    <row r="4" spans="1:8">
      <c r="A4" s="6" t="s">
        <v>13</v>
      </c>
      <c r="B4" s="7" t="s">
        <v>0</v>
      </c>
      <c r="C4" s="7" t="s">
        <v>3</v>
      </c>
      <c r="D4" s="7" t="s">
        <v>5</v>
      </c>
      <c r="E4" s="7" t="s">
        <v>6</v>
      </c>
      <c r="F4" s="7" t="s">
        <v>0</v>
      </c>
      <c r="G4" s="5"/>
      <c r="H4" s="7" t="s">
        <v>9</v>
      </c>
    </row>
    <row r="5" spans="1:8">
      <c r="A5" s="8" t="str">
        <f>Sept!A5</f>
        <v>Unrestricted</v>
      </c>
      <c r="B5" s="64">
        <f>Sept!B5</f>
        <v>107067</v>
      </c>
      <c r="C5" s="64">
        <v>0</v>
      </c>
      <c r="D5" s="64">
        <v>0</v>
      </c>
      <c r="E5" s="64">
        <f t="shared" ref="E5:E11" si="0">H5*$C$22</f>
        <v>0</v>
      </c>
      <c r="F5" s="64">
        <f t="shared" ref="F5:F11" si="1">SUM(B5:E5)</f>
        <v>107067</v>
      </c>
      <c r="G5" s="9"/>
      <c r="H5" s="10">
        <f t="shared" ref="H5:H11" si="2">B5/SUM($B$5:$B$11)</f>
        <v>0.39893361352991807</v>
      </c>
    </row>
    <row r="6" spans="1:8">
      <c r="A6" s="11" t="str">
        <f>Sept!A6</f>
        <v>Missions</v>
      </c>
      <c r="B6" s="65">
        <f>Sept!B6</f>
        <v>60901</v>
      </c>
      <c r="C6" s="65">
        <v>0</v>
      </c>
      <c r="D6" s="65">
        <v>0</v>
      </c>
      <c r="E6" s="65">
        <f t="shared" si="0"/>
        <v>0</v>
      </c>
      <c r="F6" s="65">
        <f t="shared" si="1"/>
        <v>60901</v>
      </c>
      <c r="G6" s="12"/>
      <c r="H6" s="13">
        <f t="shared" si="2"/>
        <v>0.22691824742997879</v>
      </c>
    </row>
    <row r="7" spans="1:8">
      <c r="A7" s="14" t="str">
        <f>Sept!A7</f>
        <v>Benevolence Assistance</v>
      </c>
      <c r="B7" s="64">
        <f>Sept!B7</f>
        <v>16389</v>
      </c>
      <c r="C7" s="64">
        <v>0</v>
      </c>
      <c r="D7" s="64">
        <v>0</v>
      </c>
      <c r="E7" s="64">
        <f t="shared" si="0"/>
        <v>0</v>
      </c>
      <c r="F7" s="64">
        <f t="shared" si="1"/>
        <v>16389</v>
      </c>
      <c r="G7" s="9"/>
      <c r="H7" s="10">
        <f t="shared" si="2"/>
        <v>6.1065715786767422E-2</v>
      </c>
    </row>
    <row r="8" spans="1:8">
      <c r="A8" s="11" t="str">
        <f>Sept!A8</f>
        <v>Education</v>
      </c>
      <c r="B8" s="65">
        <f>Sept!B8</f>
        <v>22236</v>
      </c>
      <c r="C8" s="65">
        <v>0</v>
      </c>
      <c r="D8" s="65">
        <v>0</v>
      </c>
      <c r="E8" s="65">
        <f t="shared" si="0"/>
        <v>0</v>
      </c>
      <c r="F8" s="65">
        <f t="shared" si="1"/>
        <v>22236</v>
      </c>
      <c r="G8" s="12"/>
      <c r="H8" s="13">
        <f t="shared" si="2"/>
        <v>8.2851745453326034E-2</v>
      </c>
    </row>
    <row r="9" spans="1:8">
      <c r="A9" s="14" t="str">
        <f>Sept!A9</f>
        <v>Capital Needs</v>
      </c>
      <c r="B9" s="64">
        <f>Sept!B9</f>
        <v>38624</v>
      </c>
      <c r="C9" s="64">
        <v>0</v>
      </c>
      <c r="D9" s="64">
        <v>0</v>
      </c>
      <c r="E9" s="64">
        <f t="shared" si="0"/>
        <v>0</v>
      </c>
      <c r="F9" s="64">
        <f t="shared" si="1"/>
        <v>38624</v>
      </c>
      <c r="G9" s="9"/>
      <c r="H9" s="10">
        <f t="shared" si="2"/>
        <v>0.14391373522167947</v>
      </c>
    </row>
    <row r="10" spans="1:8">
      <c r="A10" s="15" t="str">
        <f>Sept!A10</f>
        <v>Music</v>
      </c>
      <c r="B10" s="65">
        <f>Sept!B10</f>
        <v>12977</v>
      </c>
      <c r="C10" s="65">
        <v>0</v>
      </c>
      <c r="D10" s="65">
        <v>0</v>
      </c>
      <c r="E10" s="65">
        <f t="shared" si="0"/>
        <v>0</v>
      </c>
      <c r="F10" s="65">
        <f t="shared" si="1"/>
        <v>12977</v>
      </c>
      <c r="G10" s="12"/>
      <c r="H10" s="13">
        <f t="shared" si="2"/>
        <v>4.8352540958257417E-2</v>
      </c>
    </row>
    <row r="11" spans="1:8">
      <c r="A11" s="14" t="str">
        <f>Sept!A11</f>
        <v>Anna Jones Fund for Beautification</v>
      </c>
      <c r="B11" s="66">
        <f>Sept!B11</f>
        <v>10189</v>
      </c>
      <c r="C11" s="66">
        <v>0</v>
      </c>
      <c r="D11" s="66">
        <v>0</v>
      </c>
      <c r="E11" s="66">
        <f t="shared" si="0"/>
        <v>0</v>
      </c>
      <c r="F11" s="66">
        <f t="shared" si="1"/>
        <v>10189</v>
      </c>
      <c r="G11" s="39"/>
      <c r="H11" s="40">
        <f t="shared" si="2"/>
        <v>3.7964401620072807E-2</v>
      </c>
    </row>
    <row r="12" spans="1:8">
      <c r="A12" s="4" t="s">
        <v>19</v>
      </c>
      <c r="B12" s="16">
        <f>SUM(B5:B11)</f>
        <v>268383</v>
      </c>
      <c r="C12" s="16">
        <f>SUM(C5:C11)</f>
        <v>0</v>
      </c>
      <c r="D12" s="16">
        <f>SUM(D5:D11)</f>
        <v>0</v>
      </c>
      <c r="E12" s="16">
        <f>SUM(E5:E11)</f>
        <v>0</v>
      </c>
      <c r="F12" s="16">
        <f>SUM(F5:F11)</f>
        <v>268383</v>
      </c>
      <c r="G12" s="17"/>
      <c r="H12" s="18">
        <f>SUM(H5:H11)</f>
        <v>1.0000000000000002</v>
      </c>
    </row>
    <row r="13" spans="1:8" ht="16.5" thickBot="1"/>
    <row r="14" spans="1:8" ht="16.5" thickBot="1">
      <c r="D14" s="70" t="s">
        <v>34</v>
      </c>
      <c r="E14" s="71"/>
    </row>
    <row r="15" spans="1:8">
      <c r="B15" s="19" t="s">
        <v>45</v>
      </c>
      <c r="C15" s="20" t="s">
        <v>12</v>
      </c>
      <c r="D15" s="21" t="s">
        <v>33</v>
      </c>
      <c r="E15" s="22" t="s">
        <v>35</v>
      </c>
    </row>
    <row r="16" spans="1:8">
      <c r="B16" s="23" t="s">
        <v>32</v>
      </c>
      <c r="C16" s="24" t="s">
        <v>36</v>
      </c>
      <c r="D16" s="25"/>
      <c r="E16" s="26"/>
    </row>
    <row r="17" spans="1:6">
      <c r="B17" s="27" t="s">
        <v>32</v>
      </c>
      <c r="C17" s="28" t="s">
        <v>37</v>
      </c>
      <c r="D17" s="29"/>
      <c r="E17" s="30"/>
    </row>
    <row r="18" spans="1:6" ht="16.5" thickBot="1">
      <c r="B18" s="31"/>
      <c r="C18" s="32"/>
      <c r="D18" s="32">
        <f>SUM(D16:D17)</f>
        <v>0</v>
      </c>
      <c r="E18" s="33">
        <f>SUM(E16:E17)</f>
        <v>0</v>
      </c>
    </row>
    <row r="20" spans="1:6">
      <c r="C20" s="4" t="str">
        <f>E3</f>
        <v>Unrealized</v>
      </c>
    </row>
    <row r="21" spans="1:6" ht="18.75">
      <c r="B21" s="34" t="s">
        <v>14</v>
      </c>
      <c r="C21" s="7" t="str">
        <f>E4</f>
        <v>Gains/Losses</v>
      </c>
    </row>
    <row r="22" spans="1:6">
      <c r="B22" s="42" t="str">
        <f>A2</f>
        <v>October</v>
      </c>
      <c r="C22" s="25">
        <f>E18-D18</f>
        <v>0</v>
      </c>
    </row>
    <row r="24" spans="1:6">
      <c r="A24" s="4" t="s">
        <v>29</v>
      </c>
    </row>
    <row r="25" spans="1:6">
      <c r="A25" s="35">
        <v>1300</v>
      </c>
      <c r="B25" s="25" t="s">
        <v>44</v>
      </c>
      <c r="C25" s="25"/>
      <c r="D25" s="25"/>
      <c r="E25" s="2">
        <f>SUM(F26:F32)</f>
        <v>0</v>
      </c>
    </row>
    <row r="26" spans="1:6">
      <c r="A26" s="35">
        <v>2910</v>
      </c>
      <c r="B26" s="25" t="str">
        <f t="shared" ref="B26:B31" si="3">A5</f>
        <v>Unrestricted</v>
      </c>
      <c r="C26" s="25"/>
      <c r="D26" s="25"/>
      <c r="E26" s="36"/>
      <c r="F26" s="36">
        <f t="shared" ref="F26:F32" si="4">E5</f>
        <v>0</v>
      </c>
    </row>
    <row r="27" spans="1:6">
      <c r="A27" s="37">
        <v>2920</v>
      </c>
      <c r="B27" s="25" t="str">
        <f t="shared" si="3"/>
        <v>Missions</v>
      </c>
      <c r="C27" s="36"/>
      <c r="D27" s="36"/>
      <c r="E27" s="36"/>
      <c r="F27" s="36">
        <f t="shared" si="4"/>
        <v>0</v>
      </c>
    </row>
    <row r="28" spans="1:6">
      <c r="A28" s="37">
        <v>2930</v>
      </c>
      <c r="B28" s="25" t="str">
        <f t="shared" si="3"/>
        <v>Benevolence Assistance</v>
      </c>
      <c r="C28" s="36"/>
      <c r="D28" s="36"/>
      <c r="E28" s="36"/>
      <c r="F28" s="36">
        <f t="shared" si="4"/>
        <v>0</v>
      </c>
    </row>
    <row r="29" spans="1:6">
      <c r="A29" s="37">
        <v>2940</v>
      </c>
      <c r="B29" s="25" t="str">
        <f t="shared" si="3"/>
        <v>Education</v>
      </c>
      <c r="C29" s="36"/>
      <c r="D29" s="36"/>
      <c r="E29" s="36"/>
      <c r="F29" s="36">
        <f t="shared" si="4"/>
        <v>0</v>
      </c>
    </row>
    <row r="30" spans="1:6">
      <c r="A30" s="37">
        <v>2950</v>
      </c>
      <c r="B30" s="25" t="str">
        <f t="shared" si="3"/>
        <v>Capital Needs</v>
      </c>
      <c r="C30" s="36"/>
      <c r="D30" s="36"/>
      <c r="E30" s="36"/>
      <c r="F30" s="36">
        <f t="shared" si="4"/>
        <v>0</v>
      </c>
    </row>
    <row r="31" spans="1:6">
      <c r="A31" s="37">
        <v>2960</v>
      </c>
      <c r="B31" s="25" t="str">
        <f t="shared" si="3"/>
        <v>Music</v>
      </c>
      <c r="C31" s="36"/>
      <c r="D31" s="36"/>
      <c r="E31" s="36"/>
      <c r="F31" s="36">
        <f t="shared" si="4"/>
        <v>0</v>
      </c>
    </row>
    <row r="32" spans="1:6">
      <c r="A32" s="37">
        <v>2961</v>
      </c>
      <c r="B32" s="25" t="str">
        <f t="shared" ref="B32" si="5">A11</f>
        <v>Anna Jones Fund for Beautification</v>
      </c>
      <c r="C32" s="36"/>
      <c r="D32" s="36"/>
      <c r="E32" s="36"/>
      <c r="F32" s="29">
        <f t="shared" si="4"/>
        <v>0</v>
      </c>
    </row>
    <row r="33" spans="1:6">
      <c r="A33" s="38"/>
      <c r="B33" s="17"/>
      <c r="C33" s="17"/>
      <c r="D33" s="17"/>
      <c r="E33" s="17">
        <f>SUM(E25:E32)</f>
        <v>0</v>
      </c>
      <c r="F33" s="17">
        <f>SUM(F25:F32)</f>
        <v>0</v>
      </c>
    </row>
  </sheetData>
  <mergeCells count="1">
    <mergeCell ref="D14:E14"/>
  </mergeCells>
  <phoneticPr fontId="0" type="noConversion"/>
  <printOptions horizontalCentered="1" verticalCentered="1"/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90" zoomScaleNormal="90" workbookViewId="0"/>
  </sheetViews>
  <sheetFormatPr defaultRowHeight="15.75"/>
  <cols>
    <col min="1" max="1" width="34.25" style="2" customWidth="1"/>
    <col min="2" max="2" width="13.875" style="2" customWidth="1"/>
    <col min="3" max="3" width="12.5" style="2" bestFit="1" customWidth="1"/>
    <col min="4" max="4" width="13" style="2" bestFit="1" customWidth="1"/>
    <col min="5" max="5" width="14.25" style="2" bestFit="1" customWidth="1"/>
    <col min="6" max="6" width="12" style="2" bestFit="1" customWidth="1"/>
    <col min="7" max="7" width="4.375" style="2" customWidth="1"/>
    <col min="8" max="8" width="10.5" style="2" bestFit="1" customWidth="1"/>
    <col min="9" max="9" width="10.75" style="2" bestFit="1" customWidth="1"/>
    <col min="10" max="16384" width="9" style="2"/>
  </cols>
  <sheetData>
    <row r="1" spans="1:8" ht="21">
      <c r="A1" s="1" t="str">
        <f>Oct!A1</f>
        <v>Grace Family Fellowship</v>
      </c>
    </row>
    <row r="2" spans="1:8" ht="21">
      <c r="A2" s="41" t="s">
        <v>28</v>
      </c>
    </row>
    <row r="3" spans="1:8">
      <c r="A3" s="3"/>
      <c r="B3" s="4" t="s">
        <v>1</v>
      </c>
      <c r="C3" s="4" t="s">
        <v>2</v>
      </c>
      <c r="D3" s="4" t="s">
        <v>4</v>
      </c>
      <c r="E3" s="4" t="s">
        <v>31</v>
      </c>
      <c r="F3" s="4" t="s">
        <v>7</v>
      </c>
      <c r="G3" s="5"/>
      <c r="H3" s="4" t="s">
        <v>8</v>
      </c>
    </row>
    <row r="4" spans="1:8">
      <c r="A4" s="6" t="s">
        <v>13</v>
      </c>
      <c r="B4" s="7" t="s">
        <v>0</v>
      </c>
      <c r="C4" s="7" t="s">
        <v>3</v>
      </c>
      <c r="D4" s="7" t="s">
        <v>5</v>
      </c>
      <c r="E4" s="7" t="s">
        <v>6</v>
      </c>
      <c r="F4" s="7" t="s">
        <v>0</v>
      </c>
      <c r="G4" s="5"/>
      <c r="H4" s="7" t="s">
        <v>9</v>
      </c>
    </row>
    <row r="5" spans="1:8">
      <c r="A5" s="8" t="str">
        <f>Oct!A5</f>
        <v>Unrestricted</v>
      </c>
      <c r="B5" s="64">
        <f>Oct!B5</f>
        <v>107067</v>
      </c>
      <c r="C5" s="64">
        <v>0</v>
      </c>
      <c r="D5" s="64">
        <v>0</v>
      </c>
      <c r="E5" s="64">
        <f t="shared" ref="E5:E11" si="0">H5*$C$22</f>
        <v>0</v>
      </c>
      <c r="F5" s="64">
        <f t="shared" ref="F5:F11" si="1">SUM(B5:E5)</f>
        <v>107067</v>
      </c>
      <c r="G5" s="9"/>
      <c r="H5" s="10">
        <f t="shared" ref="H5:H11" si="2">B5/SUM($B$5:$B$11)</f>
        <v>0.39893361352991807</v>
      </c>
    </row>
    <row r="6" spans="1:8">
      <c r="A6" s="11" t="str">
        <f>Oct!A6</f>
        <v>Missions</v>
      </c>
      <c r="B6" s="65">
        <f>Oct!B6</f>
        <v>60901</v>
      </c>
      <c r="C6" s="65">
        <v>0</v>
      </c>
      <c r="D6" s="65">
        <v>0</v>
      </c>
      <c r="E6" s="65">
        <f t="shared" si="0"/>
        <v>0</v>
      </c>
      <c r="F6" s="65">
        <f t="shared" si="1"/>
        <v>60901</v>
      </c>
      <c r="G6" s="12"/>
      <c r="H6" s="13">
        <f t="shared" si="2"/>
        <v>0.22691824742997879</v>
      </c>
    </row>
    <row r="7" spans="1:8">
      <c r="A7" s="14" t="str">
        <f>Oct!A7</f>
        <v>Benevolence Assistance</v>
      </c>
      <c r="B7" s="64">
        <f>Oct!B7</f>
        <v>16389</v>
      </c>
      <c r="C7" s="64">
        <v>0</v>
      </c>
      <c r="D7" s="64">
        <v>0</v>
      </c>
      <c r="E7" s="64">
        <f t="shared" si="0"/>
        <v>0</v>
      </c>
      <c r="F7" s="64">
        <f t="shared" si="1"/>
        <v>16389</v>
      </c>
      <c r="G7" s="9"/>
      <c r="H7" s="10">
        <f t="shared" si="2"/>
        <v>6.1065715786767422E-2</v>
      </c>
    </row>
    <row r="8" spans="1:8">
      <c r="A8" s="11" t="str">
        <f>Oct!A8</f>
        <v>Education</v>
      </c>
      <c r="B8" s="65">
        <f>Oct!B8</f>
        <v>22236</v>
      </c>
      <c r="C8" s="65">
        <v>0</v>
      </c>
      <c r="D8" s="65">
        <v>0</v>
      </c>
      <c r="E8" s="65">
        <f t="shared" si="0"/>
        <v>0</v>
      </c>
      <c r="F8" s="65">
        <f t="shared" si="1"/>
        <v>22236</v>
      </c>
      <c r="G8" s="12"/>
      <c r="H8" s="13">
        <f t="shared" si="2"/>
        <v>8.2851745453326034E-2</v>
      </c>
    </row>
    <row r="9" spans="1:8">
      <c r="A9" s="14" t="str">
        <f>Oct!A9</f>
        <v>Capital Needs</v>
      </c>
      <c r="B9" s="64">
        <f>Oct!B9</f>
        <v>38624</v>
      </c>
      <c r="C9" s="64">
        <v>0</v>
      </c>
      <c r="D9" s="64">
        <v>0</v>
      </c>
      <c r="E9" s="64">
        <f t="shared" si="0"/>
        <v>0</v>
      </c>
      <c r="F9" s="64">
        <f t="shared" si="1"/>
        <v>38624</v>
      </c>
      <c r="G9" s="9"/>
      <c r="H9" s="10">
        <f t="shared" si="2"/>
        <v>0.14391373522167947</v>
      </c>
    </row>
    <row r="10" spans="1:8">
      <c r="A10" s="15" t="str">
        <f>Oct!A10</f>
        <v>Music</v>
      </c>
      <c r="B10" s="65">
        <f>Oct!B10</f>
        <v>12977</v>
      </c>
      <c r="C10" s="65">
        <v>0</v>
      </c>
      <c r="D10" s="65">
        <v>0</v>
      </c>
      <c r="E10" s="65">
        <f t="shared" si="0"/>
        <v>0</v>
      </c>
      <c r="F10" s="65">
        <f t="shared" si="1"/>
        <v>12977</v>
      </c>
      <c r="G10" s="12"/>
      <c r="H10" s="13">
        <f t="shared" si="2"/>
        <v>4.8352540958257417E-2</v>
      </c>
    </row>
    <row r="11" spans="1:8">
      <c r="A11" s="14" t="str">
        <f>Oct!A11</f>
        <v>Anna Jones Fund for Beautification</v>
      </c>
      <c r="B11" s="66">
        <f>Oct!B11</f>
        <v>10189</v>
      </c>
      <c r="C11" s="66">
        <v>0</v>
      </c>
      <c r="D11" s="66">
        <v>0</v>
      </c>
      <c r="E11" s="66">
        <f t="shared" si="0"/>
        <v>0</v>
      </c>
      <c r="F11" s="66">
        <f t="shared" si="1"/>
        <v>10189</v>
      </c>
      <c r="G11" s="39"/>
      <c r="H11" s="40">
        <f t="shared" si="2"/>
        <v>3.7964401620072807E-2</v>
      </c>
    </row>
    <row r="12" spans="1:8">
      <c r="A12" s="4" t="s">
        <v>19</v>
      </c>
      <c r="B12" s="16">
        <f>SUM(B5:B11)</f>
        <v>268383</v>
      </c>
      <c r="C12" s="16">
        <f>SUM(C5:C11)</f>
        <v>0</v>
      </c>
      <c r="D12" s="16">
        <f>SUM(D5:D11)</f>
        <v>0</v>
      </c>
      <c r="E12" s="16">
        <f>SUM(E5:E11)</f>
        <v>0</v>
      </c>
      <c r="F12" s="16">
        <f>SUM(F5:F11)</f>
        <v>268383</v>
      </c>
      <c r="G12" s="17"/>
      <c r="H12" s="18">
        <f>SUM(H5:H11)</f>
        <v>1.0000000000000002</v>
      </c>
    </row>
    <row r="13" spans="1:8" ht="16.5" thickBot="1"/>
    <row r="14" spans="1:8" ht="16.5" thickBot="1">
      <c r="D14" s="70" t="s">
        <v>34</v>
      </c>
      <c r="E14" s="71"/>
    </row>
    <row r="15" spans="1:8">
      <c r="B15" s="19" t="s">
        <v>45</v>
      </c>
      <c r="C15" s="20" t="s">
        <v>12</v>
      </c>
      <c r="D15" s="21" t="s">
        <v>33</v>
      </c>
      <c r="E15" s="22" t="s">
        <v>35</v>
      </c>
    </row>
    <row r="16" spans="1:8">
      <c r="B16" s="23" t="s">
        <v>32</v>
      </c>
      <c r="C16" s="24" t="s">
        <v>36</v>
      </c>
      <c r="D16" s="25"/>
      <c r="E16" s="26"/>
    </row>
    <row r="17" spans="1:6">
      <c r="B17" s="27" t="s">
        <v>32</v>
      </c>
      <c r="C17" s="28" t="s">
        <v>37</v>
      </c>
      <c r="D17" s="29"/>
      <c r="E17" s="30"/>
    </row>
    <row r="18" spans="1:6" ht="16.5" thickBot="1">
      <c r="B18" s="31"/>
      <c r="C18" s="32"/>
      <c r="D18" s="32">
        <f>SUM(D16:D17)</f>
        <v>0</v>
      </c>
      <c r="E18" s="33">
        <f>SUM(E16:E17)</f>
        <v>0</v>
      </c>
    </row>
    <row r="20" spans="1:6">
      <c r="C20" s="4" t="str">
        <f>E3</f>
        <v>Unrealized</v>
      </c>
    </row>
    <row r="21" spans="1:6" ht="18.75">
      <c r="B21" s="34" t="s">
        <v>14</v>
      </c>
      <c r="C21" s="7" t="str">
        <f>E4</f>
        <v>Gains/Losses</v>
      </c>
    </row>
    <row r="22" spans="1:6">
      <c r="B22" s="42" t="str">
        <f>A2</f>
        <v>November</v>
      </c>
      <c r="C22" s="25">
        <f>E18-D18</f>
        <v>0</v>
      </c>
    </row>
    <row r="24" spans="1:6">
      <c r="A24" s="4" t="s">
        <v>29</v>
      </c>
    </row>
    <row r="25" spans="1:6">
      <c r="A25" s="35">
        <v>1300</v>
      </c>
      <c r="B25" s="25" t="s">
        <v>44</v>
      </c>
      <c r="C25" s="25"/>
      <c r="D25" s="25"/>
      <c r="E25" s="2">
        <f>SUM(F26:F32)</f>
        <v>0</v>
      </c>
    </row>
    <row r="26" spans="1:6">
      <c r="A26" s="35">
        <v>2910</v>
      </c>
      <c r="B26" s="25" t="str">
        <f t="shared" ref="B26:B31" si="3">A5</f>
        <v>Unrestricted</v>
      </c>
      <c r="C26" s="25"/>
      <c r="D26" s="25"/>
      <c r="E26" s="36"/>
      <c r="F26" s="36">
        <f t="shared" ref="F26:F32" si="4">E5</f>
        <v>0</v>
      </c>
    </row>
    <row r="27" spans="1:6">
      <c r="A27" s="37">
        <v>2920</v>
      </c>
      <c r="B27" s="25" t="str">
        <f t="shared" si="3"/>
        <v>Missions</v>
      </c>
      <c r="C27" s="36"/>
      <c r="D27" s="36"/>
      <c r="E27" s="36"/>
      <c r="F27" s="36">
        <f t="shared" si="4"/>
        <v>0</v>
      </c>
    </row>
    <row r="28" spans="1:6">
      <c r="A28" s="37">
        <v>2930</v>
      </c>
      <c r="B28" s="25" t="str">
        <f t="shared" si="3"/>
        <v>Benevolence Assistance</v>
      </c>
      <c r="C28" s="36"/>
      <c r="D28" s="36"/>
      <c r="E28" s="36"/>
      <c r="F28" s="36">
        <f t="shared" si="4"/>
        <v>0</v>
      </c>
    </row>
    <row r="29" spans="1:6">
      <c r="A29" s="37">
        <v>2940</v>
      </c>
      <c r="B29" s="25" t="str">
        <f t="shared" si="3"/>
        <v>Education</v>
      </c>
      <c r="C29" s="36"/>
      <c r="D29" s="36"/>
      <c r="E29" s="36"/>
      <c r="F29" s="36">
        <f t="shared" si="4"/>
        <v>0</v>
      </c>
    </row>
    <row r="30" spans="1:6">
      <c r="A30" s="37">
        <v>2950</v>
      </c>
      <c r="B30" s="25" t="str">
        <f t="shared" si="3"/>
        <v>Capital Needs</v>
      </c>
      <c r="C30" s="36"/>
      <c r="D30" s="36"/>
      <c r="E30" s="36"/>
      <c r="F30" s="36">
        <f t="shared" si="4"/>
        <v>0</v>
      </c>
    </row>
    <row r="31" spans="1:6">
      <c r="A31" s="37">
        <v>2960</v>
      </c>
      <c r="B31" s="25" t="str">
        <f t="shared" si="3"/>
        <v>Music</v>
      </c>
      <c r="C31" s="36"/>
      <c r="D31" s="36"/>
      <c r="E31" s="36"/>
      <c r="F31" s="36">
        <f t="shared" si="4"/>
        <v>0</v>
      </c>
    </row>
    <row r="32" spans="1:6">
      <c r="A32" s="37">
        <v>2961</v>
      </c>
      <c r="B32" s="25" t="str">
        <f t="shared" ref="B32" si="5">A11</f>
        <v>Anna Jones Fund for Beautification</v>
      </c>
      <c r="C32" s="36"/>
      <c r="D32" s="36"/>
      <c r="E32" s="36"/>
      <c r="F32" s="29">
        <f t="shared" si="4"/>
        <v>0</v>
      </c>
    </row>
    <row r="33" spans="1:6">
      <c r="A33" s="38"/>
      <c r="B33" s="17"/>
      <c r="C33" s="17"/>
      <c r="D33" s="17"/>
      <c r="E33" s="17">
        <f>SUM(E25:E32)</f>
        <v>0</v>
      </c>
      <c r="F33" s="17">
        <f>SUM(F25:F32)</f>
        <v>0</v>
      </c>
    </row>
  </sheetData>
  <mergeCells count="1">
    <mergeCell ref="D14:E14"/>
  </mergeCells>
  <phoneticPr fontId="0" type="noConversion"/>
  <printOptions horizontalCentered="1" verticalCentered="1"/>
  <pageMargins left="0.75" right="0.75" top="1" bottom="1" header="0.5" footer="0.5"/>
  <pageSetup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="90" zoomScaleNormal="90" workbookViewId="0"/>
  </sheetViews>
  <sheetFormatPr defaultRowHeight="15.75"/>
  <cols>
    <col min="1" max="1" width="34.25" style="2" customWidth="1"/>
    <col min="2" max="2" width="13.875" style="2" customWidth="1"/>
    <col min="3" max="3" width="12.5" style="2" bestFit="1" customWidth="1"/>
    <col min="4" max="4" width="13" style="2" bestFit="1" customWidth="1"/>
    <col min="5" max="5" width="14.25" style="2" bestFit="1" customWidth="1"/>
    <col min="6" max="6" width="12" style="2" bestFit="1" customWidth="1"/>
    <col min="7" max="7" width="7.25" style="2" customWidth="1"/>
    <col min="8" max="8" width="10.5" style="2" bestFit="1" customWidth="1"/>
    <col min="9" max="9" width="10.75" style="2" bestFit="1" customWidth="1"/>
    <col min="10" max="16384" width="9" style="2"/>
  </cols>
  <sheetData>
    <row r="1" spans="1:8" ht="21">
      <c r="A1" s="1" t="str">
        <f>Nov!A1</f>
        <v>Grace Family Fellowship</v>
      </c>
    </row>
    <row r="2" spans="1:8" ht="21">
      <c r="A2" s="41" t="s">
        <v>26</v>
      </c>
    </row>
    <row r="3" spans="1:8">
      <c r="A3" s="3"/>
      <c r="B3" s="4" t="s">
        <v>1</v>
      </c>
      <c r="C3" s="4" t="s">
        <v>2</v>
      </c>
      <c r="D3" s="4" t="s">
        <v>4</v>
      </c>
      <c r="E3" s="4" t="s">
        <v>31</v>
      </c>
      <c r="F3" s="4" t="s">
        <v>7</v>
      </c>
      <c r="G3" s="5"/>
      <c r="H3" s="4" t="s">
        <v>8</v>
      </c>
    </row>
    <row r="4" spans="1:8">
      <c r="A4" s="6" t="s">
        <v>13</v>
      </c>
      <c r="B4" s="7" t="s">
        <v>0</v>
      </c>
      <c r="C4" s="7" t="s">
        <v>3</v>
      </c>
      <c r="D4" s="7" t="s">
        <v>5</v>
      </c>
      <c r="E4" s="7" t="s">
        <v>6</v>
      </c>
      <c r="F4" s="7" t="s">
        <v>0</v>
      </c>
      <c r="G4" s="5"/>
      <c r="H4" s="7" t="s">
        <v>9</v>
      </c>
    </row>
    <row r="5" spans="1:8">
      <c r="A5" s="8" t="str">
        <f>Nov!A5</f>
        <v>Unrestricted</v>
      </c>
      <c r="B5" s="64">
        <f>Nov!B5</f>
        <v>107067</v>
      </c>
      <c r="C5" s="64">
        <v>0</v>
      </c>
      <c r="D5" s="64">
        <v>0</v>
      </c>
      <c r="E5" s="64">
        <f t="shared" ref="E5:E11" si="0">H5*$C$22</f>
        <v>0</v>
      </c>
      <c r="F5" s="64">
        <f t="shared" ref="F5:F11" si="1">SUM(B5:E5)</f>
        <v>107067</v>
      </c>
      <c r="G5" s="9"/>
      <c r="H5" s="10">
        <f t="shared" ref="H5:H11" si="2">B5/SUM($B$5:$B$11)</f>
        <v>0.39893361352991807</v>
      </c>
    </row>
    <row r="6" spans="1:8">
      <c r="A6" s="11" t="str">
        <f>Nov!A6</f>
        <v>Missions</v>
      </c>
      <c r="B6" s="65">
        <f>Nov!B6</f>
        <v>60901</v>
      </c>
      <c r="C6" s="65">
        <v>0</v>
      </c>
      <c r="D6" s="65">
        <v>0</v>
      </c>
      <c r="E6" s="65">
        <f t="shared" si="0"/>
        <v>0</v>
      </c>
      <c r="F6" s="65">
        <f t="shared" si="1"/>
        <v>60901</v>
      </c>
      <c r="G6" s="12"/>
      <c r="H6" s="13">
        <f t="shared" si="2"/>
        <v>0.22691824742997879</v>
      </c>
    </row>
    <row r="7" spans="1:8">
      <c r="A7" s="14" t="str">
        <f>Nov!A7</f>
        <v>Benevolence Assistance</v>
      </c>
      <c r="B7" s="64">
        <f>Nov!B7</f>
        <v>16389</v>
      </c>
      <c r="C7" s="64">
        <v>0</v>
      </c>
      <c r="D7" s="64">
        <v>0</v>
      </c>
      <c r="E7" s="64">
        <f t="shared" si="0"/>
        <v>0</v>
      </c>
      <c r="F7" s="64">
        <f t="shared" si="1"/>
        <v>16389</v>
      </c>
      <c r="G7" s="9"/>
      <c r="H7" s="10">
        <f t="shared" si="2"/>
        <v>6.1065715786767422E-2</v>
      </c>
    </row>
    <row r="8" spans="1:8">
      <c r="A8" s="11" t="str">
        <f>Nov!A8</f>
        <v>Education</v>
      </c>
      <c r="B8" s="65">
        <f>Nov!B8</f>
        <v>22236</v>
      </c>
      <c r="C8" s="65">
        <v>0</v>
      </c>
      <c r="D8" s="65">
        <v>0</v>
      </c>
      <c r="E8" s="65">
        <f t="shared" si="0"/>
        <v>0</v>
      </c>
      <c r="F8" s="65">
        <f t="shared" si="1"/>
        <v>22236</v>
      </c>
      <c r="G8" s="12"/>
      <c r="H8" s="13">
        <f t="shared" si="2"/>
        <v>8.2851745453326034E-2</v>
      </c>
    </row>
    <row r="9" spans="1:8">
      <c r="A9" s="14" t="str">
        <f>Nov!A9</f>
        <v>Capital Needs</v>
      </c>
      <c r="B9" s="64">
        <f>Nov!B9</f>
        <v>38624</v>
      </c>
      <c r="C9" s="64">
        <v>0</v>
      </c>
      <c r="D9" s="64">
        <v>0</v>
      </c>
      <c r="E9" s="64">
        <f t="shared" si="0"/>
        <v>0</v>
      </c>
      <c r="F9" s="64">
        <f t="shared" si="1"/>
        <v>38624</v>
      </c>
      <c r="G9" s="9"/>
      <c r="H9" s="10">
        <f t="shared" si="2"/>
        <v>0.14391373522167947</v>
      </c>
    </row>
    <row r="10" spans="1:8">
      <c r="A10" s="15" t="str">
        <f>Nov!A10</f>
        <v>Music</v>
      </c>
      <c r="B10" s="65">
        <f>Nov!B10</f>
        <v>12977</v>
      </c>
      <c r="C10" s="65">
        <v>0</v>
      </c>
      <c r="D10" s="65">
        <v>0</v>
      </c>
      <c r="E10" s="65">
        <f t="shared" si="0"/>
        <v>0</v>
      </c>
      <c r="F10" s="65">
        <f t="shared" si="1"/>
        <v>12977</v>
      </c>
      <c r="G10" s="12"/>
      <c r="H10" s="13">
        <f t="shared" si="2"/>
        <v>4.8352540958257417E-2</v>
      </c>
    </row>
    <row r="11" spans="1:8">
      <c r="A11" s="14" t="str">
        <f>Nov!A11</f>
        <v>Anna Jones Fund for Beautification</v>
      </c>
      <c r="B11" s="66">
        <f>Nov!B11</f>
        <v>10189</v>
      </c>
      <c r="C11" s="66">
        <v>0</v>
      </c>
      <c r="D11" s="66">
        <v>0</v>
      </c>
      <c r="E11" s="66">
        <f t="shared" si="0"/>
        <v>0</v>
      </c>
      <c r="F11" s="66">
        <f t="shared" si="1"/>
        <v>10189</v>
      </c>
      <c r="G11" s="39"/>
      <c r="H11" s="40">
        <f t="shared" si="2"/>
        <v>3.7964401620072807E-2</v>
      </c>
    </row>
    <row r="12" spans="1:8">
      <c r="A12" s="4" t="s">
        <v>19</v>
      </c>
      <c r="B12" s="16">
        <f>SUM(B5:B11)</f>
        <v>268383</v>
      </c>
      <c r="C12" s="16">
        <f>SUM(C5:C11)</f>
        <v>0</v>
      </c>
      <c r="D12" s="16">
        <f>SUM(D5:D11)</f>
        <v>0</v>
      </c>
      <c r="E12" s="16">
        <f>SUM(E5:E11)</f>
        <v>0</v>
      </c>
      <c r="F12" s="16">
        <f>SUM(F5:F11)</f>
        <v>268383</v>
      </c>
      <c r="G12" s="17"/>
      <c r="H12" s="18">
        <f>SUM(H5:H11)</f>
        <v>1.0000000000000002</v>
      </c>
    </row>
    <row r="13" spans="1:8" ht="16.5" thickBot="1"/>
    <row r="14" spans="1:8" ht="16.5" thickBot="1">
      <c r="D14" s="70" t="s">
        <v>34</v>
      </c>
      <c r="E14" s="71"/>
    </row>
    <row r="15" spans="1:8">
      <c r="B15" s="19" t="s">
        <v>45</v>
      </c>
      <c r="C15" s="20" t="s">
        <v>12</v>
      </c>
      <c r="D15" s="21" t="s">
        <v>33</v>
      </c>
      <c r="E15" s="22" t="s">
        <v>35</v>
      </c>
    </row>
    <row r="16" spans="1:8">
      <c r="B16" s="23" t="s">
        <v>32</v>
      </c>
      <c r="C16" s="24" t="s">
        <v>36</v>
      </c>
      <c r="D16" s="25"/>
      <c r="E16" s="26"/>
    </row>
    <row r="17" spans="1:6">
      <c r="B17" s="27" t="s">
        <v>32</v>
      </c>
      <c r="C17" s="28" t="s">
        <v>37</v>
      </c>
      <c r="D17" s="29"/>
      <c r="E17" s="30"/>
    </row>
    <row r="18" spans="1:6" ht="16.5" thickBot="1">
      <c r="B18" s="31"/>
      <c r="C18" s="32"/>
      <c r="D18" s="32">
        <f>SUM(D16:D17)</f>
        <v>0</v>
      </c>
      <c r="E18" s="33">
        <f>SUM(E16:E17)</f>
        <v>0</v>
      </c>
    </row>
    <row r="20" spans="1:6">
      <c r="C20" s="4" t="str">
        <f>E3</f>
        <v>Unrealized</v>
      </c>
    </row>
    <row r="21" spans="1:6" ht="18.75">
      <c r="B21" s="34" t="s">
        <v>14</v>
      </c>
      <c r="C21" s="7" t="str">
        <f>E4</f>
        <v>Gains/Losses</v>
      </c>
    </row>
    <row r="22" spans="1:6">
      <c r="B22" s="42" t="str">
        <f>A2</f>
        <v>December</v>
      </c>
      <c r="C22" s="25">
        <f>E18-D18</f>
        <v>0</v>
      </c>
    </row>
    <row r="24" spans="1:6">
      <c r="A24" s="4" t="s">
        <v>29</v>
      </c>
    </row>
    <row r="25" spans="1:6">
      <c r="A25" s="35">
        <v>1300</v>
      </c>
      <c r="B25" s="25" t="s">
        <v>44</v>
      </c>
      <c r="C25" s="25"/>
      <c r="D25" s="25"/>
      <c r="E25" s="2">
        <f>SUM(F26:F32)</f>
        <v>0</v>
      </c>
    </row>
    <row r="26" spans="1:6">
      <c r="A26" s="35">
        <v>2910</v>
      </c>
      <c r="B26" s="25" t="str">
        <f t="shared" ref="B26:B31" si="3">A5</f>
        <v>Unrestricted</v>
      </c>
      <c r="C26" s="25"/>
      <c r="D26" s="25"/>
      <c r="E26" s="36"/>
      <c r="F26" s="36">
        <f t="shared" ref="F26:F32" si="4">E5</f>
        <v>0</v>
      </c>
    </row>
    <row r="27" spans="1:6">
      <c r="A27" s="37">
        <v>2920</v>
      </c>
      <c r="B27" s="25" t="str">
        <f t="shared" si="3"/>
        <v>Missions</v>
      </c>
      <c r="C27" s="36"/>
      <c r="D27" s="36"/>
      <c r="E27" s="36"/>
      <c r="F27" s="36">
        <f t="shared" si="4"/>
        <v>0</v>
      </c>
    </row>
    <row r="28" spans="1:6">
      <c r="A28" s="37">
        <v>2930</v>
      </c>
      <c r="B28" s="25" t="str">
        <f t="shared" si="3"/>
        <v>Benevolence Assistance</v>
      </c>
      <c r="C28" s="36"/>
      <c r="D28" s="36"/>
      <c r="E28" s="36"/>
      <c r="F28" s="36">
        <f t="shared" si="4"/>
        <v>0</v>
      </c>
    </row>
    <row r="29" spans="1:6">
      <c r="A29" s="37">
        <v>2940</v>
      </c>
      <c r="B29" s="25" t="str">
        <f t="shared" si="3"/>
        <v>Education</v>
      </c>
      <c r="C29" s="36"/>
      <c r="D29" s="36"/>
      <c r="E29" s="36"/>
      <c r="F29" s="36">
        <f t="shared" si="4"/>
        <v>0</v>
      </c>
    </row>
    <row r="30" spans="1:6">
      <c r="A30" s="37">
        <v>2950</v>
      </c>
      <c r="B30" s="25" t="str">
        <f t="shared" si="3"/>
        <v>Capital Needs</v>
      </c>
      <c r="C30" s="36"/>
      <c r="D30" s="36"/>
      <c r="E30" s="36"/>
      <c r="F30" s="36">
        <f t="shared" si="4"/>
        <v>0</v>
      </c>
    </row>
    <row r="31" spans="1:6">
      <c r="A31" s="37">
        <v>2960</v>
      </c>
      <c r="B31" s="25" t="str">
        <f t="shared" si="3"/>
        <v>Music</v>
      </c>
      <c r="C31" s="36"/>
      <c r="D31" s="36"/>
      <c r="E31" s="36"/>
      <c r="F31" s="36">
        <f t="shared" si="4"/>
        <v>0</v>
      </c>
    </row>
    <row r="32" spans="1:6">
      <c r="A32" s="37">
        <v>2961</v>
      </c>
      <c r="B32" s="25" t="str">
        <f t="shared" ref="B32" si="5">A11</f>
        <v>Anna Jones Fund for Beautification</v>
      </c>
      <c r="C32" s="36"/>
      <c r="D32" s="36"/>
      <c r="E32" s="36"/>
      <c r="F32" s="29">
        <f t="shared" si="4"/>
        <v>0</v>
      </c>
    </row>
    <row r="33" spans="1:6">
      <c r="A33" s="38"/>
      <c r="B33" s="17"/>
      <c r="C33" s="17"/>
      <c r="D33" s="17"/>
      <c r="E33" s="17">
        <f>SUM(E25:E32)</f>
        <v>0</v>
      </c>
      <c r="F33" s="17">
        <f>SUM(F25:F32)</f>
        <v>0</v>
      </c>
    </row>
  </sheetData>
  <mergeCells count="1">
    <mergeCell ref="D14:E14"/>
  </mergeCells>
  <phoneticPr fontId="0" type="noConversion"/>
  <printOptions horizontalCentered="1" verticalCentered="1"/>
  <pageMargins left="0.75" right="0.75" top="1" bottom="1" header="0.5" footer="0.5"/>
  <pageSetup scale="6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zoomScale="90" zoomScaleNormal="90" workbookViewId="0"/>
  </sheetViews>
  <sheetFormatPr defaultRowHeight="18.75"/>
  <cols>
    <col min="1" max="1" width="36.375" style="44" bestFit="1" customWidth="1"/>
    <col min="2" max="2" width="13.75" style="44" customWidth="1"/>
    <col min="3" max="3" width="14" style="44" bestFit="1" customWidth="1"/>
    <col min="4" max="4" width="11.25" style="44" bestFit="1" customWidth="1"/>
    <col min="5" max="5" width="11.125" style="44" customWidth="1"/>
    <col min="6" max="6" width="17.375" style="44" bestFit="1" customWidth="1"/>
    <col min="7" max="7" width="7.25" style="44" bestFit="1" customWidth="1"/>
    <col min="8" max="9" width="12.5" style="44" bestFit="1" customWidth="1"/>
    <col min="10" max="16384" width="9" style="44"/>
  </cols>
  <sheetData>
    <row r="1" spans="1:8" ht="21">
      <c r="A1" s="1" t="str">
        <f>Dec!A1</f>
        <v>Grace Family Fellowship</v>
      </c>
      <c r="B1" s="43"/>
    </row>
    <row r="2" spans="1:8">
      <c r="A2" s="43" t="s">
        <v>42</v>
      </c>
      <c r="E2" s="45" t="s">
        <v>38</v>
      </c>
    </row>
    <row r="3" spans="1:8">
      <c r="A3" s="46"/>
      <c r="B3" s="45" t="s">
        <v>1</v>
      </c>
      <c r="C3" s="45" t="s">
        <v>41</v>
      </c>
      <c r="D3" s="45" t="s">
        <v>4</v>
      </c>
      <c r="E3" s="45" t="s">
        <v>31</v>
      </c>
      <c r="F3" s="45" t="s">
        <v>7</v>
      </c>
      <c r="G3" s="47"/>
      <c r="H3" s="45" t="s">
        <v>8</v>
      </c>
    </row>
    <row r="4" spans="1:8">
      <c r="A4" s="48" t="s">
        <v>13</v>
      </c>
      <c r="B4" s="49" t="s">
        <v>0</v>
      </c>
      <c r="C4" s="49" t="s">
        <v>3</v>
      </c>
      <c r="D4" s="49" t="s">
        <v>5</v>
      </c>
      <c r="E4" s="49" t="s">
        <v>6</v>
      </c>
      <c r="F4" s="49" t="s">
        <v>0</v>
      </c>
      <c r="G4" s="47"/>
      <c r="H4" s="49" t="s">
        <v>9</v>
      </c>
    </row>
    <row r="5" spans="1:8">
      <c r="A5" s="50" t="str">
        <f>Dec!A5</f>
        <v>Unrestricted</v>
      </c>
      <c r="B5" s="67">
        <f>Dec!B5</f>
        <v>107067</v>
      </c>
      <c r="C5" s="67">
        <f>Jan!C5+Feb!C5+March!C5+'April '!C5+May!C5+June!C5+July!C5+Aug!C5+Sept!C5+Oct!C5+Nov!C5+Dec!C5</f>
        <v>0</v>
      </c>
      <c r="D5" s="67">
        <f>Jan!D5+Feb!D5+March!D5+'April '!D5+May!D5+June!D5+July!D5+Aug!D5+Sept!D5+Oct!D5+Nov!D5+Dec!D5</f>
        <v>0</v>
      </c>
      <c r="E5" s="67">
        <f>Jan!E5+Feb!E5+March!E5+'April '!E5+May!E5+June!E5+July!E5+Aug!E5+Sept!E5+Oct!E5+Nov!E5+Dec!E5</f>
        <v>1142.4102317210982</v>
      </c>
      <c r="F5" s="67">
        <f t="shared" ref="F5:F10" si="0">SUM(B5:E5)</f>
        <v>108209.41023172109</v>
      </c>
      <c r="G5" s="51"/>
      <c r="H5" s="52">
        <f t="shared" ref="H5:H11" si="1">ROUND(F5/$F$12,4)</f>
        <v>0.39889999999999998</v>
      </c>
    </row>
    <row r="6" spans="1:8">
      <c r="A6" s="72" t="str">
        <f>Dec!A6</f>
        <v>Missions</v>
      </c>
      <c r="B6" s="68">
        <f>Dec!B6</f>
        <v>60901</v>
      </c>
      <c r="C6" s="68">
        <f>Jan!C6+Feb!C6+March!C6+'April '!C6+May!C6+June!C6+July!C6+Aug!C6+Sept!C6+Oct!C6+Nov!C6+Dec!C6</f>
        <v>0</v>
      </c>
      <c r="D6" s="68">
        <f>Jan!D6+Feb!D6+March!D6+'April '!D6+May!D6+June!D6+July!D6+Aug!D6+Sept!D6+Oct!D6+Nov!D6+Dec!D6</f>
        <v>0</v>
      </c>
      <c r="E6" s="68">
        <f>Jan!E6+Feb!E6+March!E6+'April '!E6+May!E6+June!E6+July!E6+Aug!E6+Sept!E6+Oct!E6+Nov!E6+Dec!E6</f>
        <v>649.8167084353405</v>
      </c>
      <c r="F6" s="68">
        <f t="shared" si="0"/>
        <v>61550.816708435341</v>
      </c>
      <c r="G6" s="53"/>
      <c r="H6" s="54">
        <f t="shared" si="1"/>
        <v>0.22689999999999999</v>
      </c>
    </row>
    <row r="7" spans="1:8">
      <c r="A7" s="50" t="str">
        <f>Dec!A7</f>
        <v>Benevolence Assistance</v>
      </c>
      <c r="B7" s="67">
        <f>Dec!B7</f>
        <v>16389</v>
      </c>
      <c r="C7" s="67">
        <f>Jan!C7+Feb!C7+March!C7+'April '!C7+May!C7+June!C7+July!C7+Aug!C7+Sept!C7+Oct!C7+Nov!C7+Dec!C7</f>
        <v>0</v>
      </c>
      <c r="D7" s="67">
        <f>Jan!D7+Feb!D7+March!D7+'April '!D7+May!D7+June!D7+July!D7+Aug!D7+Sept!D7+Oct!D7+Nov!D7+Dec!D7</f>
        <v>0</v>
      </c>
      <c r="E7" s="67">
        <f>Jan!E7+Feb!E7+March!E7+'April '!E7+May!E7+June!E7+July!E7+Aug!E7+Sept!E7+Oct!E7+Nov!E7+Dec!E7</f>
        <v>174.87144766993637</v>
      </c>
      <c r="F7" s="67">
        <f t="shared" si="0"/>
        <v>16563.871447669935</v>
      </c>
      <c r="G7" s="51"/>
      <c r="H7" s="52">
        <f t="shared" si="1"/>
        <v>6.1100000000000002E-2</v>
      </c>
    </row>
    <row r="8" spans="1:8">
      <c r="A8" s="72" t="str">
        <f>Dec!A8</f>
        <v>Education</v>
      </c>
      <c r="B8" s="68">
        <f>Dec!B8</f>
        <v>22236</v>
      </c>
      <c r="C8" s="68">
        <f>Jan!C8+Feb!C8+March!C8+'April '!C8+May!C8+June!C8+July!C8+Aug!C8+Sept!C8+Oct!C8+Nov!C8+Dec!C8</f>
        <v>0</v>
      </c>
      <c r="D8" s="68">
        <f>Jan!D8+Feb!D8+March!D8+'April '!D8+May!D8+June!D8+July!D8+Aug!D8+Sept!D8+Oct!D8+Nov!D8+Dec!D8</f>
        <v>0</v>
      </c>
      <c r="E8" s="68">
        <f>Jan!E8+Feb!E8+March!E8+'April '!E8+May!E8+June!E8+July!E8+Aug!E8+Sept!E8+Oct!E8+Nov!E8+Dec!E8</f>
        <v>237.25922938487432</v>
      </c>
      <c r="F8" s="68">
        <f t="shared" si="0"/>
        <v>22473.259229384876</v>
      </c>
      <c r="G8" s="53"/>
      <c r="H8" s="54">
        <f t="shared" si="1"/>
        <v>8.2900000000000001E-2</v>
      </c>
    </row>
    <row r="9" spans="1:8">
      <c r="A9" s="50" t="str">
        <f>Dec!A9</f>
        <v>Capital Needs</v>
      </c>
      <c r="B9" s="67">
        <f>Dec!B9</f>
        <v>38624</v>
      </c>
      <c r="C9" s="67">
        <f>Jan!C9+Feb!C9+March!C9+'April '!C9+May!C9+June!C9+July!C9+Aug!C9+Sept!C9+Oct!C9+Nov!C9+Dec!C9</f>
        <v>0</v>
      </c>
      <c r="D9" s="67">
        <f>Jan!D9+Feb!D9+March!D9+'April '!D9+May!D9+June!D9+July!D9+Aug!D9+Sept!D9+Oct!D9+Nov!D9+Dec!D9</f>
        <v>0</v>
      </c>
      <c r="E9" s="67">
        <f>Jan!E9+Feb!E9+March!E9+'April '!E9+May!E9+June!E9+July!E9+Aug!E9+Sept!E9+Oct!E9+Nov!E9+Dec!E9</f>
        <v>412.12000700491933</v>
      </c>
      <c r="F9" s="67">
        <f t="shared" si="0"/>
        <v>39036.120007004916</v>
      </c>
      <c r="G9" s="51"/>
      <c r="H9" s="52">
        <f t="shared" si="1"/>
        <v>0.1439</v>
      </c>
    </row>
    <row r="10" spans="1:8">
      <c r="A10" s="72" t="str">
        <f>Dec!A10</f>
        <v>Music</v>
      </c>
      <c r="B10" s="68">
        <f>Dec!B10</f>
        <v>12977</v>
      </c>
      <c r="C10" s="68">
        <f>Jan!C10+Feb!C10+March!C10+'April '!C10+May!C10+June!C10+July!C10+Aug!C10+Sept!C10+Oct!C10+Nov!C10+Dec!C10</f>
        <v>0</v>
      </c>
      <c r="D10" s="68">
        <f>Jan!D10+Feb!D10+March!D10+'April '!D10+May!D10+June!D10+July!D10+Aug!D10+Sept!D10+Oct!D10+Nov!D10+Dec!D10</f>
        <v>0</v>
      </c>
      <c r="E10" s="68">
        <f>Jan!E10+Feb!E10+March!E10+'April '!E10+May!E10+June!E10+July!E10+Aug!E10+Sept!E10+Oct!E10+Nov!E10+Dec!E10</f>
        <v>138.46523744052502</v>
      </c>
      <c r="F10" s="68">
        <f t="shared" si="0"/>
        <v>13115.465237440525</v>
      </c>
      <c r="G10" s="53"/>
      <c r="H10" s="54">
        <f t="shared" si="1"/>
        <v>4.8399999999999999E-2</v>
      </c>
    </row>
    <row r="11" spans="1:8">
      <c r="A11" s="50" t="str">
        <f>Dec!A11</f>
        <v>Anna Jones Fund for Beautification</v>
      </c>
      <c r="B11" s="69">
        <f>Dec!B11</f>
        <v>10189</v>
      </c>
      <c r="C11" s="69">
        <f>Jan!C11+Feb!C12+March!C12+'April '!C12+May!C12+June!C12+July!C12+Aug!C12+Sept!C12+Oct!C12+Nov!C12+Dec!C12</f>
        <v>0</v>
      </c>
      <c r="D11" s="69">
        <f>Jan!D11+Feb!D12+March!D12+'April '!D12+May!D12+June!D12+July!D12+Aug!D12+Sept!D12+Oct!D12+Nov!D12+Dec!D12</f>
        <v>0</v>
      </c>
      <c r="E11" s="69">
        <f>Jan!E11+Feb!E12+March!E12+'April '!E12+May!E12+June!E12+July!E12+Aug!E12+Sept!E12+Oct!E12+Nov!E12+Dec!E12</f>
        <v>108.71713834333893</v>
      </c>
      <c r="F11" s="69">
        <f>SUM(B11:E11)</f>
        <v>10297.71713834334</v>
      </c>
      <c r="G11" s="55"/>
      <c r="H11" s="56">
        <f t="shared" si="1"/>
        <v>3.7999999999999999E-2</v>
      </c>
    </row>
    <row r="12" spans="1:8">
      <c r="A12" s="45" t="s">
        <v>19</v>
      </c>
      <c r="B12" s="57">
        <f>SUM(B5:B11)</f>
        <v>268383</v>
      </c>
      <c r="C12" s="57">
        <f>SUM(C5:C11)</f>
        <v>0</v>
      </c>
      <c r="D12" s="57">
        <f>SUM(D5:D11)</f>
        <v>0</v>
      </c>
      <c r="E12" s="57">
        <f>SUM(E5:E11)</f>
        <v>2863.6600000000326</v>
      </c>
      <c r="F12" s="57">
        <f>SUM(F5:F11)</f>
        <v>271246.65999999997</v>
      </c>
      <c r="G12" s="58"/>
      <c r="H12" s="59">
        <f>SUM(H5:H11)</f>
        <v>1.0001</v>
      </c>
    </row>
    <row r="14" spans="1:8" ht="19.5" thickBot="1"/>
    <row r="15" spans="1:8">
      <c r="B15" s="60" t="s">
        <v>39</v>
      </c>
      <c r="C15" s="61">
        <f>E12/B12</f>
        <v>1.0670049891386684E-2</v>
      </c>
    </row>
    <row r="16" spans="1:8" ht="19.5" thickBot="1">
      <c r="B16" s="62" t="s">
        <v>40</v>
      </c>
      <c r="C16" s="63">
        <f>C12</f>
        <v>0</v>
      </c>
    </row>
  </sheetData>
  <phoneticPr fontId="2" type="noConversion"/>
  <printOptions horizontalCentered="1" verticalCentered="1"/>
  <pageMargins left="0.75" right="0.75" top="1" bottom="1" header="0.5" footer="0.5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90" zoomScaleNormal="90" workbookViewId="0"/>
  </sheetViews>
  <sheetFormatPr defaultRowHeight="15.75"/>
  <cols>
    <col min="1" max="1" width="34.25" style="2" customWidth="1"/>
    <col min="2" max="2" width="13.875" style="2" customWidth="1"/>
    <col min="3" max="3" width="12.5" style="2" bestFit="1" customWidth="1"/>
    <col min="4" max="4" width="13" style="2" bestFit="1" customWidth="1"/>
    <col min="5" max="5" width="14.25" style="2" bestFit="1" customWidth="1"/>
    <col min="6" max="6" width="12" style="2" bestFit="1" customWidth="1"/>
    <col min="7" max="7" width="3.5" style="2" customWidth="1"/>
    <col min="8" max="8" width="10.5" style="2" bestFit="1" customWidth="1"/>
    <col min="9" max="9" width="10.75" style="2" bestFit="1" customWidth="1"/>
    <col min="10" max="16384" width="9" style="2"/>
  </cols>
  <sheetData>
    <row r="1" spans="1:8" ht="21">
      <c r="A1" s="1" t="str">
        <f>Jan!A1</f>
        <v>Grace Family Fellowship</v>
      </c>
    </row>
    <row r="2" spans="1:8" ht="21">
      <c r="A2" s="41" t="s">
        <v>10</v>
      </c>
    </row>
    <row r="3" spans="1:8">
      <c r="A3" s="3"/>
      <c r="B3" s="4" t="s">
        <v>1</v>
      </c>
      <c r="C3" s="4" t="s">
        <v>2</v>
      </c>
      <c r="D3" s="4" t="s">
        <v>4</v>
      </c>
      <c r="E3" s="4" t="s">
        <v>31</v>
      </c>
      <c r="F3" s="4" t="s">
        <v>7</v>
      </c>
      <c r="G3" s="5"/>
      <c r="H3" s="4" t="s">
        <v>8</v>
      </c>
    </row>
    <row r="4" spans="1:8">
      <c r="A4" s="6" t="s">
        <v>13</v>
      </c>
      <c r="B4" s="7" t="s">
        <v>0</v>
      </c>
      <c r="C4" s="7" t="s">
        <v>3</v>
      </c>
      <c r="D4" s="7" t="s">
        <v>5</v>
      </c>
      <c r="E4" s="7" t="s">
        <v>6</v>
      </c>
      <c r="F4" s="7" t="s">
        <v>0</v>
      </c>
      <c r="G4" s="5"/>
      <c r="H4" s="7" t="s">
        <v>9</v>
      </c>
    </row>
    <row r="5" spans="1:8">
      <c r="A5" s="8" t="str">
        <f>Jan!A5</f>
        <v>Unrestricted</v>
      </c>
      <c r="B5" s="64">
        <f>Jan!B5</f>
        <v>107067</v>
      </c>
      <c r="C5" s="64">
        <v>0</v>
      </c>
      <c r="D5" s="64">
        <v>0</v>
      </c>
      <c r="E5" s="64">
        <f t="shared" ref="E5:E11" si="0">H5*$C$22</f>
        <v>0</v>
      </c>
      <c r="F5" s="64">
        <f t="shared" ref="F5:F11" si="1">SUM(B5:E5)</f>
        <v>107067</v>
      </c>
      <c r="G5" s="9"/>
      <c r="H5" s="10">
        <f t="shared" ref="H5:H11" si="2">B5/SUM($B$5:$B$11)</f>
        <v>0.39893361352991807</v>
      </c>
    </row>
    <row r="6" spans="1:8">
      <c r="A6" s="11" t="str">
        <f>Jan!A6</f>
        <v>Missions</v>
      </c>
      <c r="B6" s="65">
        <f>Jan!B6</f>
        <v>60901</v>
      </c>
      <c r="C6" s="65">
        <v>0</v>
      </c>
      <c r="D6" s="65">
        <v>0</v>
      </c>
      <c r="E6" s="65">
        <f t="shared" si="0"/>
        <v>0</v>
      </c>
      <c r="F6" s="65">
        <f t="shared" si="1"/>
        <v>60901</v>
      </c>
      <c r="G6" s="12"/>
      <c r="H6" s="13">
        <f t="shared" si="2"/>
        <v>0.22691824742997879</v>
      </c>
    </row>
    <row r="7" spans="1:8">
      <c r="A7" s="14" t="str">
        <f>Jan!A7</f>
        <v>Benevolence Assistance</v>
      </c>
      <c r="B7" s="64">
        <f>Jan!B7</f>
        <v>16389</v>
      </c>
      <c r="C7" s="64">
        <v>0</v>
      </c>
      <c r="D7" s="64">
        <v>0</v>
      </c>
      <c r="E7" s="64">
        <f t="shared" si="0"/>
        <v>0</v>
      </c>
      <c r="F7" s="64">
        <f t="shared" si="1"/>
        <v>16389</v>
      </c>
      <c r="G7" s="9"/>
      <c r="H7" s="10">
        <f t="shared" si="2"/>
        <v>6.1065715786767422E-2</v>
      </c>
    </row>
    <row r="8" spans="1:8">
      <c r="A8" s="11" t="str">
        <f>Jan!A8</f>
        <v>Education</v>
      </c>
      <c r="B8" s="65">
        <f>Jan!B8</f>
        <v>22236</v>
      </c>
      <c r="C8" s="65">
        <v>0</v>
      </c>
      <c r="D8" s="65">
        <v>0</v>
      </c>
      <c r="E8" s="65">
        <f t="shared" si="0"/>
        <v>0</v>
      </c>
      <c r="F8" s="65">
        <f t="shared" si="1"/>
        <v>22236</v>
      </c>
      <c r="G8" s="12"/>
      <c r="H8" s="13">
        <f t="shared" si="2"/>
        <v>8.2851745453326034E-2</v>
      </c>
    </row>
    <row r="9" spans="1:8">
      <c r="A9" s="14" t="str">
        <f>Jan!A9</f>
        <v>Capital Needs</v>
      </c>
      <c r="B9" s="64">
        <f>Jan!B9</f>
        <v>38624</v>
      </c>
      <c r="C9" s="64">
        <v>0</v>
      </c>
      <c r="D9" s="64">
        <v>0</v>
      </c>
      <c r="E9" s="64">
        <f t="shared" si="0"/>
        <v>0</v>
      </c>
      <c r="F9" s="64">
        <f t="shared" si="1"/>
        <v>38624</v>
      </c>
      <c r="G9" s="9"/>
      <c r="H9" s="10">
        <f t="shared" si="2"/>
        <v>0.14391373522167947</v>
      </c>
    </row>
    <row r="10" spans="1:8">
      <c r="A10" s="15" t="str">
        <f>Jan!A10</f>
        <v>Music</v>
      </c>
      <c r="B10" s="65">
        <f>Jan!B10</f>
        <v>12977</v>
      </c>
      <c r="C10" s="65">
        <v>0</v>
      </c>
      <c r="D10" s="65">
        <v>0</v>
      </c>
      <c r="E10" s="65">
        <f t="shared" si="0"/>
        <v>0</v>
      </c>
      <c r="F10" s="65">
        <f t="shared" si="1"/>
        <v>12977</v>
      </c>
      <c r="G10" s="12"/>
      <c r="H10" s="13">
        <f t="shared" si="2"/>
        <v>4.8352540958257417E-2</v>
      </c>
    </row>
    <row r="11" spans="1:8">
      <c r="A11" s="14" t="str">
        <f>Jan!A11</f>
        <v>Anna Jones Fund for Beautification</v>
      </c>
      <c r="B11" s="66">
        <f>Jan!B11</f>
        <v>10189</v>
      </c>
      <c r="C11" s="66">
        <v>0</v>
      </c>
      <c r="D11" s="66">
        <v>0</v>
      </c>
      <c r="E11" s="66">
        <f t="shared" si="0"/>
        <v>0</v>
      </c>
      <c r="F11" s="66">
        <f t="shared" si="1"/>
        <v>10189</v>
      </c>
      <c r="G11" s="39"/>
      <c r="H11" s="40">
        <f t="shared" si="2"/>
        <v>3.7964401620072807E-2</v>
      </c>
    </row>
    <row r="12" spans="1:8">
      <c r="A12" s="4" t="s">
        <v>19</v>
      </c>
      <c r="B12" s="16">
        <f>SUM(B5:B11)</f>
        <v>268383</v>
      </c>
      <c r="C12" s="16">
        <f>SUM(C5:C11)</f>
        <v>0</v>
      </c>
      <c r="D12" s="16">
        <f>SUM(D5:D11)</f>
        <v>0</v>
      </c>
      <c r="E12" s="16">
        <f>SUM(E5:E11)</f>
        <v>0</v>
      </c>
      <c r="F12" s="16">
        <f>SUM(F5:F11)</f>
        <v>268383</v>
      </c>
      <c r="G12" s="17"/>
      <c r="H12" s="18">
        <f>SUM(H5:H11)</f>
        <v>1.0000000000000002</v>
      </c>
    </row>
    <row r="13" spans="1:8" ht="16.5" thickBot="1"/>
    <row r="14" spans="1:8" ht="16.5" thickBot="1">
      <c r="D14" s="70" t="s">
        <v>34</v>
      </c>
      <c r="E14" s="71"/>
    </row>
    <row r="15" spans="1:8">
      <c r="B15" s="19" t="s">
        <v>45</v>
      </c>
      <c r="C15" s="20" t="s">
        <v>12</v>
      </c>
      <c r="D15" s="21" t="s">
        <v>33</v>
      </c>
      <c r="E15" s="22" t="s">
        <v>35</v>
      </c>
    </row>
    <row r="16" spans="1:8">
      <c r="B16" s="23" t="s">
        <v>32</v>
      </c>
      <c r="C16" s="24" t="s">
        <v>36</v>
      </c>
      <c r="D16" s="25"/>
      <c r="E16" s="26"/>
    </row>
    <row r="17" spans="1:6">
      <c r="B17" s="27" t="s">
        <v>32</v>
      </c>
      <c r="C17" s="28" t="s">
        <v>37</v>
      </c>
      <c r="D17" s="29"/>
      <c r="E17" s="30"/>
    </row>
    <row r="18" spans="1:6" ht="16.5" thickBot="1">
      <c r="B18" s="31"/>
      <c r="C18" s="32"/>
      <c r="D18" s="32">
        <f>SUM(D16:D17)</f>
        <v>0</v>
      </c>
      <c r="E18" s="33">
        <f>SUM(E16:E17)</f>
        <v>0</v>
      </c>
    </row>
    <row r="20" spans="1:6">
      <c r="C20" s="4" t="str">
        <f>E3</f>
        <v>Unrealized</v>
      </c>
    </row>
    <row r="21" spans="1:6" ht="18.75">
      <c r="B21" s="34" t="s">
        <v>14</v>
      </c>
      <c r="C21" s="7" t="str">
        <f>E4</f>
        <v>Gains/Losses</v>
      </c>
    </row>
    <row r="22" spans="1:6">
      <c r="B22" s="42" t="str">
        <f>A2</f>
        <v>February</v>
      </c>
      <c r="C22" s="25">
        <f>E18-D18</f>
        <v>0</v>
      </c>
    </row>
    <row r="24" spans="1:6">
      <c r="A24" s="4" t="s">
        <v>29</v>
      </c>
    </row>
    <row r="25" spans="1:6">
      <c r="A25" s="35">
        <v>1300</v>
      </c>
      <c r="B25" s="25" t="s">
        <v>44</v>
      </c>
      <c r="C25" s="25"/>
      <c r="D25" s="25"/>
      <c r="E25" s="2">
        <f>SUM(F26:F32)</f>
        <v>0</v>
      </c>
    </row>
    <row r="26" spans="1:6">
      <c r="A26" s="35">
        <v>2910</v>
      </c>
      <c r="B26" s="25" t="str">
        <f t="shared" ref="B26:B31" si="3">A5</f>
        <v>Unrestricted</v>
      </c>
      <c r="C26" s="25"/>
      <c r="D26" s="25"/>
      <c r="E26" s="36"/>
      <c r="F26" s="36">
        <f t="shared" ref="F26:F32" si="4">E5</f>
        <v>0</v>
      </c>
    </row>
    <row r="27" spans="1:6">
      <c r="A27" s="37">
        <v>2920</v>
      </c>
      <c r="B27" s="25" t="str">
        <f t="shared" si="3"/>
        <v>Missions</v>
      </c>
      <c r="C27" s="36"/>
      <c r="D27" s="36"/>
      <c r="E27" s="36"/>
      <c r="F27" s="36">
        <f t="shared" si="4"/>
        <v>0</v>
      </c>
    </row>
    <row r="28" spans="1:6">
      <c r="A28" s="37">
        <v>2930</v>
      </c>
      <c r="B28" s="25" t="str">
        <f t="shared" si="3"/>
        <v>Benevolence Assistance</v>
      </c>
      <c r="C28" s="36"/>
      <c r="D28" s="36"/>
      <c r="E28" s="36"/>
      <c r="F28" s="36">
        <f t="shared" si="4"/>
        <v>0</v>
      </c>
    </row>
    <row r="29" spans="1:6">
      <c r="A29" s="37">
        <v>2940</v>
      </c>
      <c r="B29" s="25" t="str">
        <f t="shared" si="3"/>
        <v>Education</v>
      </c>
      <c r="C29" s="36"/>
      <c r="D29" s="36"/>
      <c r="E29" s="36"/>
      <c r="F29" s="36">
        <f t="shared" si="4"/>
        <v>0</v>
      </c>
    </row>
    <row r="30" spans="1:6">
      <c r="A30" s="37">
        <v>2950</v>
      </c>
      <c r="B30" s="25" t="str">
        <f t="shared" si="3"/>
        <v>Capital Needs</v>
      </c>
      <c r="C30" s="36"/>
      <c r="D30" s="36"/>
      <c r="E30" s="36"/>
      <c r="F30" s="36">
        <f t="shared" si="4"/>
        <v>0</v>
      </c>
    </row>
    <row r="31" spans="1:6">
      <c r="A31" s="37">
        <v>2960</v>
      </c>
      <c r="B31" s="25" t="str">
        <f t="shared" si="3"/>
        <v>Music</v>
      </c>
      <c r="C31" s="36"/>
      <c r="D31" s="36"/>
      <c r="E31" s="36"/>
      <c r="F31" s="36">
        <f t="shared" si="4"/>
        <v>0</v>
      </c>
    </row>
    <row r="32" spans="1:6">
      <c r="A32" s="37">
        <v>2961</v>
      </c>
      <c r="B32" s="25" t="str">
        <f t="shared" ref="B32" si="5">A11</f>
        <v>Anna Jones Fund for Beautification</v>
      </c>
      <c r="C32" s="36"/>
      <c r="D32" s="36"/>
      <c r="E32" s="36"/>
      <c r="F32" s="29">
        <f t="shared" si="4"/>
        <v>0</v>
      </c>
    </row>
    <row r="33" spans="1:6">
      <c r="A33" s="38"/>
      <c r="B33" s="17"/>
      <c r="C33" s="17"/>
      <c r="D33" s="17"/>
      <c r="E33" s="17">
        <f>SUM(E25:E32)</f>
        <v>0</v>
      </c>
      <c r="F33" s="17">
        <f>SUM(F25:F32)</f>
        <v>0</v>
      </c>
    </row>
  </sheetData>
  <mergeCells count="1">
    <mergeCell ref="D14:E14"/>
  </mergeCells>
  <phoneticPr fontId="0" type="noConversion"/>
  <printOptions horizontalCentered="1" verticalCentered="1"/>
  <pageMargins left="0.75" right="0.75" top="1" bottom="1" header="0.5" footer="0.5"/>
  <pageSetup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90" zoomScaleNormal="90" workbookViewId="0"/>
  </sheetViews>
  <sheetFormatPr defaultRowHeight="15.75"/>
  <cols>
    <col min="1" max="1" width="34.25" style="2" customWidth="1"/>
    <col min="2" max="2" width="13.875" style="2" customWidth="1"/>
    <col min="3" max="3" width="12.5" style="2" bestFit="1" customWidth="1"/>
    <col min="4" max="4" width="13" style="2" bestFit="1" customWidth="1"/>
    <col min="5" max="5" width="14.25" style="2" bestFit="1" customWidth="1"/>
    <col min="6" max="6" width="12" style="2" bestFit="1" customWidth="1"/>
    <col min="7" max="7" width="4" style="2" customWidth="1"/>
    <col min="8" max="8" width="10.5" style="2" bestFit="1" customWidth="1"/>
    <col min="9" max="9" width="10.75" style="2" bestFit="1" customWidth="1"/>
    <col min="10" max="16384" width="9" style="2"/>
  </cols>
  <sheetData>
    <row r="1" spans="1:8" ht="21">
      <c r="A1" s="1" t="str">
        <f>Feb!A1</f>
        <v>Grace Family Fellowship</v>
      </c>
    </row>
    <row r="2" spans="1:8" ht="21">
      <c r="A2" s="41" t="s">
        <v>11</v>
      </c>
    </row>
    <row r="3" spans="1:8">
      <c r="A3" s="3"/>
      <c r="B3" s="4" t="s">
        <v>1</v>
      </c>
      <c r="C3" s="4" t="s">
        <v>2</v>
      </c>
      <c r="D3" s="4" t="s">
        <v>4</v>
      </c>
      <c r="E3" s="4" t="s">
        <v>31</v>
      </c>
      <c r="F3" s="4" t="s">
        <v>7</v>
      </c>
      <c r="G3" s="5"/>
      <c r="H3" s="4" t="s">
        <v>8</v>
      </c>
    </row>
    <row r="4" spans="1:8">
      <c r="A4" s="6" t="s">
        <v>13</v>
      </c>
      <c r="B4" s="7" t="s">
        <v>0</v>
      </c>
      <c r="C4" s="7" t="s">
        <v>3</v>
      </c>
      <c r="D4" s="7" t="s">
        <v>5</v>
      </c>
      <c r="E4" s="7" t="s">
        <v>6</v>
      </c>
      <c r="F4" s="7" t="s">
        <v>0</v>
      </c>
      <c r="G4" s="5"/>
      <c r="H4" s="7" t="s">
        <v>9</v>
      </c>
    </row>
    <row r="5" spans="1:8">
      <c r="A5" s="8" t="str">
        <f>Feb!A5</f>
        <v>Unrestricted</v>
      </c>
      <c r="B5" s="64">
        <f>Feb!B5</f>
        <v>107067</v>
      </c>
      <c r="C5" s="64">
        <v>0</v>
      </c>
      <c r="D5" s="64">
        <v>0</v>
      </c>
      <c r="E5" s="64">
        <f t="shared" ref="E5:E11" si="0">H5*$C$22</f>
        <v>0</v>
      </c>
      <c r="F5" s="64">
        <f t="shared" ref="F5:F11" si="1">SUM(B5:E5)</f>
        <v>107067</v>
      </c>
      <c r="G5" s="9"/>
      <c r="H5" s="10">
        <f t="shared" ref="H5:H11" si="2">B5/SUM($B$5:$B$11)</f>
        <v>0.39893361352991807</v>
      </c>
    </row>
    <row r="6" spans="1:8">
      <c r="A6" s="11" t="str">
        <f>Feb!A6</f>
        <v>Missions</v>
      </c>
      <c r="B6" s="65">
        <f>Feb!B6</f>
        <v>60901</v>
      </c>
      <c r="C6" s="65">
        <v>0</v>
      </c>
      <c r="D6" s="65">
        <v>0</v>
      </c>
      <c r="E6" s="65">
        <f t="shared" si="0"/>
        <v>0</v>
      </c>
      <c r="F6" s="65">
        <f t="shared" si="1"/>
        <v>60901</v>
      </c>
      <c r="G6" s="12"/>
      <c r="H6" s="13">
        <f t="shared" si="2"/>
        <v>0.22691824742997879</v>
      </c>
    </row>
    <row r="7" spans="1:8">
      <c r="A7" s="14" t="str">
        <f>Feb!A7</f>
        <v>Benevolence Assistance</v>
      </c>
      <c r="B7" s="64">
        <f>Feb!B7</f>
        <v>16389</v>
      </c>
      <c r="C7" s="64">
        <v>0</v>
      </c>
      <c r="D7" s="64">
        <v>0</v>
      </c>
      <c r="E7" s="64">
        <f t="shared" si="0"/>
        <v>0</v>
      </c>
      <c r="F7" s="64">
        <f t="shared" si="1"/>
        <v>16389</v>
      </c>
      <c r="G7" s="9"/>
      <c r="H7" s="10">
        <f t="shared" si="2"/>
        <v>6.1065715786767422E-2</v>
      </c>
    </row>
    <row r="8" spans="1:8">
      <c r="A8" s="11" t="str">
        <f>Feb!A8</f>
        <v>Education</v>
      </c>
      <c r="B8" s="65">
        <f>Feb!B8</f>
        <v>22236</v>
      </c>
      <c r="C8" s="65">
        <v>0</v>
      </c>
      <c r="D8" s="65">
        <v>0</v>
      </c>
      <c r="E8" s="65">
        <f t="shared" si="0"/>
        <v>0</v>
      </c>
      <c r="F8" s="65">
        <f t="shared" si="1"/>
        <v>22236</v>
      </c>
      <c r="G8" s="12"/>
      <c r="H8" s="13">
        <f t="shared" si="2"/>
        <v>8.2851745453326034E-2</v>
      </c>
    </row>
    <row r="9" spans="1:8">
      <c r="A9" s="14" t="str">
        <f>Feb!A9</f>
        <v>Capital Needs</v>
      </c>
      <c r="B9" s="64">
        <f>Feb!B9</f>
        <v>38624</v>
      </c>
      <c r="C9" s="64">
        <v>0</v>
      </c>
      <c r="D9" s="64">
        <v>0</v>
      </c>
      <c r="E9" s="64">
        <f t="shared" si="0"/>
        <v>0</v>
      </c>
      <c r="F9" s="64">
        <f t="shared" si="1"/>
        <v>38624</v>
      </c>
      <c r="G9" s="9"/>
      <c r="H9" s="10">
        <f t="shared" si="2"/>
        <v>0.14391373522167947</v>
      </c>
    </row>
    <row r="10" spans="1:8">
      <c r="A10" s="15" t="str">
        <f>Feb!A10</f>
        <v>Music</v>
      </c>
      <c r="B10" s="65">
        <f>Feb!B10</f>
        <v>12977</v>
      </c>
      <c r="C10" s="65">
        <v>0</v>
      </c>
      <c r="D10" s="65">
        <v>0</v>
      </c>
      <c r="E10" s="65">
        <f t="shared" si="0"/>
        <v>0</v>
      </c>
      <c r="F10" s="65">
        <f t="shared" si="1"/>
        <v>12977</v>
      </c>
      <c r="G10" s="12"/>
      <c r="H10" s="13">
        <f t="shared" si="2"/>
        <v>4.8352540958257417E-2</v>
      </c>
    </row>
    <row r="11" spans="1:8">
      <c r="A11" s="14" t="str">
        <f>Feb!A11</f>
        <v>Anna Jones Fund for Beautification</v>
      </c>
      <c r="B11" s="66">
        <f>Feb!B11</f>
        <v>10189</v>
      </c>
      <c r="C11" s="66">
        <v>0</v>
      </c>
      <c r="D11" s="66">
        <v>0</v>
      </c>
      <c r="E11" s="66">
        <f t="shared" si="0"/>
        <v>0</v>
      </c>
      <c r="F11" s="66">
        <f t="shared" si="1"/>
        <v>10189</v>
      </c>
      <c r="G11" s="39"/>
      <c r="H11" s="40">
        <f t="shared" si="2"/>
        <v>3.7964401620072807E-2</v>
      </c>
    </row>
    <row r="12" spans="1:8">
      <c r="A12" s="4" t="s">
        <v>19</v>
      </c>
      <c r="B12" s="16">
        <f>SUM(B5:B11)</f>
        <v>268383</v>
      </c>
      <c r="C12" s="16">
        <f>SUM(C5:C11)</f>
        <v>0</v>
      </c>
      <c r="D12" s="16">
        <f>SUM(D5:D11)</f>
        <v>0</v>
      </c>
      <c r="E12" s="16">
        <f>SUM(E5:E11)</f>
        <v>0</v>
      </c>
      <c r="F12" s="16">
        <f>SUM(F5:F11)</f>
        <v>268383</v>
      </c>
      <c r="G12" s="17"/>
      <c r="H12" s="18">
        <f>SUM(H5:H11)</f>
        <v>1.0000000000000002</v>
      </c>
    </row>
    <row r="13" spans="1:8" ht="16.5" thickBot="1"/>
    <row r="14" spans="1:8" ht="16.5" thickBot="1">
      <c r="D14" s="70" t="s">
        <v>34</v>
      </c>
      <c r="E14" s="71"/>
    </row>
    <row r="15" spans="1:8">
      <c r="B15" s="19" t="s">
        <v>45</v>
      </c>
      <c r="C15" s="20" t="s">
        <v>12</v>
      </c>
      <c r="D15" s="21" t="s">
        <v>33</v>
      </c>
      <c r="E15" s="22" t="s">
        <v>35</v>
      </c>
    </row>
    <row r="16" spans="1:8">
      <c r="B16" s="23" t="s">
        <v>32</v>
      </c>
      <c r="C16" s="24" t="s">
        <v>36</v>
      </c>
      <c r="D16" s="25"/>
      <c r="E16" s="26"/>
    </row>
    <row r="17" spans="1:6">
      <c r="B17" s="27" t="s">
        <v>32</v>
      </c>
      <c r="C17" s="28" t="s">
        <v>37</v>
      </c>
      <c r="D17" s="29"/>
      <c r="E17" s="30"/>
    </row>
    <row r="18" spans="1:6" ht="16.5" thickBot="1">
      <c r="B18" s="31"/>
      <c r="C18" s="32"/>
      <c r="D18" s="32">
        <f>SUM(D16:D17)</f>
        <v>0</v>
      </c>
      <c r="E18" s="33">
        <f>SUM(E16:E17)</f>
        <v>0</v>
      </c>
    </row>
    <row r="20" spans="1:6">
      <c r="C20" s="4" t="str">
        <f>E3</f>
        <v>Unrealized</v>
      </c>
    </row>
    <row r="21" spans="1:6" ht="18.75">
      <c r="B21" s="34" t="s">
        <v>14</v>
      </c>
      <c r="C21" s="7" t="str">
        <f>E4</f>
        <v>Gains/Losses</v>
      </c>
    </row>
    <row r="22" spans="1:6">
      <c r="B22" s="42" t="str">
        <f>A2</f>
        <v>March</v>
      </c>
      <c r="C22" s="25">
        <f>E18-D18</f>
        <v>0</v>
      </c>
    </row>
    <row r="24" spans="1:6">
      <c r="A24" s="4" t="s">
        <v>29</v>
      </c>
    </row>
    <row r="25" spans="1:6">
      <c r="A25" s="35">
        <v>1300</v>
      </c>
      <c r="B25" s="25" t="s">
        <v>44</v>
      </c>
      <c r="C25" s="25"/>
      <c r="D25" s="25"/>
      <c r="E25" s="2">
        <f>SUM(F26:F32)</f>
        <v>0</v>
      </c>
    </row>
    <row r="26" spans="1:6">
      <c r="A26" s="35">
        <v>2910</v>
      </c>
      <c r="B26" s="25" t="str">
        <f t="shared" ref="B26:B31" si="3">A5</f>
        <v>Unrestricted</v>
      </c>
      <c r="C26" s="25"/>
      <c r="D26" s="25"/>
      <c r="E26" s="36"/>
      <c r="F26" s="36">
        <f t="shared" ref="F26:F32" si="4">E5</f>
        <v>0</v>
      </c>
    </row>
    <row r="27" spans="1:6">
      <c r="A27" s="37">
        <v>2920</v>
      </c>
      <c r="B27" s="25" t="str">
        <f t="shared" si="3"/>
        <v>Missions</v>
      </c>
      <c r="C27" s="36"/>
      <c r="D27" s="36"/>
      <c r="E27" s="36"/>
      <c r="F27" s="36">
        <f t="shared" si="4"/>
        <v>0</v>
      </c>
    </row>
    <row r="28" spans="1:6">
      <c r="A28" s="37">
        <v>2930</v>
      </c>
      <c r="B28" s="25" t="str">
        <f t="shared" si="3"/>
        <v>Benevolence Assistance</v>
      </c>
      <c r="C28" s="36"/>
      <c r="D28" s="36"/>
      <c r="E28" s="36"/>
      <c r="F28" s="36">
        <f t="shared" si="4"/>
        <v>0</v>
      </c>
    </row>
    <row r="29" spans="1:6">
      <c r="A29" s="37">
        <v>2940</v>
      </c>
      <c r="B29" s="25" t="str">
        <f t="shared" si="3"/>
        <v>Education</v>
      </c>
      <c r="C29" s="36"/>
      <c r="D29" s="36"/>
      <c r="E29" s="36"/>
      <c r="F29" s="36">
        <f t="shared" si="4"/>
        <v>0</v>
      </c>
    </row>
    <row r="30" spans="1:6">
      <c r="A30" s="37">
        <v>2950</v>
      </c>
      <c r="B30" s="25" t="str">
        <f t="shared" si="3"/>
        <v>Capital Needs</v>
      </c>
      <c r="C30" s="36"/>
      <c r="D30" s="36"/>
      <c r="E30" s="36"/>
      <c r="F30" s="36">
        <f t="shared" si="4"/>
        <v>0</v>
      </c>
    </row>
    <row r="31" spans="1:6">
      <c r="A31" s="37">
        <v>2960</v>
      </c>
      <c r="B31" s="25" t="str">
        <f t="shared" si="3"/>
        <v>Music</v>
      </c>
      <c r="C31" s="36"/>
      <c r="D31" s="36"/>
      <c r="E31" s="36"/>
      <c r="F31" s="36">
        <f t="shared" si="4"/>
        <v>0</v>
      </c>
    </row>
    <row r="32" spans="1:6">
      <c r="A32" s="37">
        <v>2961</v>
      </c>
      <c r="B32" s="25" t="str">
        <f t="shared" ref="B32" si="5">A11</f>
        <v>Anna Jones Fund for Beautification</v>
      </c>
      <c r="C32" s="36"/>
      <c r="D32" s="36"/>
      <c r="E32" s="36"/>
      <c r="F32" s="29">
        <f t="shared" si="4"/>
        <v>0</v>
      </c>
    </row>
    <row r="33" spans="1:6">
      <c r="A33" s="38"/>
      <c r="B33" s="17"/>
      <c r="C33" s="17"/>
      <c r="D33" s="17"/>
      <c r="E33" s="17">
        <f>SUM(E25:E32)</f>
        <v>0</v>
      </c>
      <c r="F33" s="17">
        <f>SUM(F25:F32)</f>
        <v>0</v>
      </c>
    </row>
  </sheetData>
  <mergeCells count="1">
    <mergeCell ref="D14:E14"/>
  </mergeCells>
  <phoneticPr fontId="0" type="noConversion"/>
  <printOptions horizontalCentered="1" verticalCentered="1"/>
  <pageMargins left="0.75" right="0.75" top="1" bottom="1" header="0.5" footer="0.5"/>
  <pageSetup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90" zoomScaleNormal="90" zoomScaleSheetLayoutView="70" workbookViewId="0"/>
  </sheetViews>
  <sheetFormatPr defaultRowHeight="15.75"/>
  <cols>
    <col min="1" max="1" width="34.25" style="2" customWidth="1"/>
    <col min="2" max="2" width="13.875" style="2" customWidth="1"/>
    <col min="3" max="3" width="12.5" style="2" bestFit="1" customWidth="1"/>
    <col min="4" max="4" width="13" style="2" bestFit="1" customWidth="1"/>
    <col min="5" max="5" width="14.25" style="2" bestFit="1" customWidth="1"/>
    <col min="6" max="6" width="12" style="2" bestFit="1" customWidth="1"/>
    <col min="7" max="7" width="4.25" style="2" customWidth="1"/>
    <col min="8" max="8" width="10.5" style="2" bestFit="1" customWidth="1"/>
    <col min="9" max="9" width="10.75" style="2" bestFit="1" customWidth="1"/>
    <col min="10" max="16384" width="9" style="2"/>
  </cols>
  <sheetData>
    <row r="1" spans="1:8" ht="21">
      <c r="A1" s="1" t="str">
        <f>March!A1</f>
        <v>Grace Family Fellowship</v>
      </c>
    </row>
    <row r="2" spans="1:8" ht="21">
      <c r="A2" s="41" t="s">
        <v>17</v>
      </c>
    </row>
    <row r="3" spans="1:8">
      <c r="A3" s="3"/>
      <c r="B3" s="4" t="s">
        <v>1</v>
      </c>
      <c r="C3" s="4" t="s">
        <v>2</v>
      </c>
      <c r="D3" s="4" t="s">
        <v>4</v>
      </c>
      <c r="E3" s="4" t="s">
        <v>31</v>
      </c>
      <c r="F3" s="4" t="s">
        <v>7</v>
      </c>
      <c r="G3" s="5"/>
      <c r="H3" s="4" t="s">
        <v>8</v>
      </c>
    </row>
    <row r="4" spans="1:8">
      <c r="A4" s="6" t="s">
        <v>13</v>
      </c>
      <c r="B4" s="7" t="s">
        <v>0</v>
      </c>
      <c r="C4" s="7" t="s">
        <v>3</v>
      </c>
      <c r="D4" s="7" t="s">
        <v>5</v>
      </c>
      <c r="E4" s="7" t="s">
        <v>6</v>
      </c>
      <c r="F4" s="7" t="s">
        <v>0</v>
      </c>
      <c r="G4" s="5"/>
      <c r="H4" s="7" t="s">
        <v>9</v>
      </c>
    </row>
    <row r="5" spans="1:8">
      <c r="A5" s="8" t="str">
        <f>March!A5</f>
        <v>Unrestricted</v>
      </c>
      <c r="B5" s="64">
        <f>March!B5</f>
        <v>107067</v>
      </c>
      <c r="C5" s="64">
        <v>0</v>
      </c>
      <c r="D5" s="64">
        <v>0</v>
      </c>
      <c r="E5" s="64">
        <f t="shared" ref="E5:E11" si="0">H5*$C$22</f>
        <v>0</v>
      </c>
      <c r="F5" s="64">
        <f t="shared" ref="F5:F11" si="1">SUM(B5:E5)</f>
        <v>107067</v>
      </c>
      <c r="G5" s="9"/>
      <c r="H5" s="10">
        <f t="shared" ref="H5:H11" si="2">B5/SUM($B$5:$B$11)</f>
        <v>0.39893361352991807</v>
      </c>
    </row>
    <row r="6" spans="1:8">
      <c r="A6" s="11" t="str">
        <f>March!A6</f>
        <v>Missions</v>
      </c>
      <c r="B6" s="65">
        <f>March!B6</f>
        <v>60901</v>
      </c>
      <c r="C6" s="65">
        <v>0</v>
      </c>
      <c r="D6" s="65">
        <v>0</v>
      </c>
      <c r="E6" s="65">
        <f t="shared" si="0"/>
        <v>0</v>
      </c>
      <c r="F6" s="65">
        <f t="shared" si="1"/>
        <v>60901</v>
      </c>
      <c r="G6" s="12"/>
      <c r="H6" s="13">
        <f t="shared" si="2"/>
        <v>0.22691824742997879</v>
      </c>
    </row>
    <row r="7" spans="1:8">
      <c r="A7" s="14" t="str">
        <f>March!A7</f>
        <v>Benevolence Assistance</v>
      </c>
      <c r="B7" s="64">
        <f>March!B7</f>
        <v>16389</v>
      </c>
      <c r="C7" s="64">
        <v>0</v>
      </c>
      <c r="D7" s="64">
        <v>0</v>
      </c>
      <c r="E7" s="64">
        <f t="shared" si="0"/>
        <v>0</v>
      </c>
      <c r="F7" s="64">
        <f t="shared" si="1"/>
        <v>16389</v>
      </c>
      <c r="G7" s="9"/>
      <c r="H7" s="10">
        <f t="shared" si="2"/>
        <v>6.1065715786767422E-2</v>
      </c>
    </row>
    <row r="8" spans="1:8">
      <c r="A8" s="11" t="str">
        <f>March!A8</f>
        <v>Education</v>
      </c>
      <c r="B8" s="65">
        <f>March!B8</f>
        <v>22236</v>
      </c>
      <c r="C8" s="65">
        <v>0</v>
      </c>
      <c r="D8" s="65">
        <v>0</v>
      </c>
      <c r="E8" s="65">
        <f t="shared" si="0"/>
        <v>0</v>
      </c>
      <c r="F8" s="65">
        <f t="shared" si="1"/>
        <v>22236</v>
      </c>
      <c r="G8" s="12"/>
      <c r="H8" s="13">
        <f t="shared" si="2"/>
        <v>8.2851745453326034E-2</v>
      </c>
    </row>
    <row r="9" spans="1:8">
      <c r="A9" s="14" t="str">
        <f>March!A9</f>
        <v>Capital Needs</v>
      </c>
      <c r="B9" s="64">
        <f>March!B9</f>
        <v>38624</v>
      </c>
      <c r="C9" s="64">
        <v>0</v>
      </c>
      <c r="D9" s="64">
        <v>0</v>
      </c>
      <c r="E9" s="64">
        <f t="shared" si="0"/>
        <v>0</v>
      </c>
      <c r="F9" s="64">
        <f t="shared" si="1"/>
        <v>38624</v>
      </c>
      <c r="G9" s="9"/>
      <c r="H9" s="10">
        <f t="shared" si="2"/>
        <v>0.14391373522167947</v>
      </c>
    </row>
    <row r="10" spans="1:8">
      <c r="A10" s="15" t="str">
        <f>March!A10</f>
        <v>Music</v>
      </c>
      <c r="B10" s="65">
        <f>March!B10</f>
        <v>12977</v>
      </c>
      <c r="C10" s="65">
        <v>0</v>
      </c>
      <c r="D10" s="65">
        <v>0</v>
      </c>
      <c r="E10" s="65">
        <f t="shared" si="0"/>
        <v>0</v>
      </c>
      <c r="F10" s="65">
        <f t="shared" si="1"/>
        <v>12977</v>
      </c>
      <c r="G10" s="12"/>
      <c r="H10" s="13">
        <f t="shared" si="2"/>
        <v>4.8352540958257417E-2</v>
      </c>
    </row>
    <row r="11" spans="1:8">
      <c r="A11" s="14" t="str">
        <f>March!A11</f>
        <v>Anna Jones Fund for Beautification</v>
      </c>
      <c r="B11" s="66">
        <f>March!B11</f>
        <v>10189</v>
      </c>
      <c r="C11" s="66">
        <v>0</v>
      </c>
      <c r="D11" s="66">
        <v>0</v>
      </c>
      <c r="E11" s="66">
        <f t="shared" si="0"/>
        <v>0</v>
      </c>
      <c r="F11" s="66">
        <f t="shared" si="1"/>
        <v>10189</v>
      </c>
      <c r="G11" s="39"/>
      <c r="H11" s="40">
        <f t="shared" si="2"/>
        <v>3.7964401620072807E-2</v>
      </c>
    </row>
    <row r="12" spans="1:8">
      <c r="A12" s="4" t="s">
        <v>19</v>
      </c>
      <c r="B12" s="16">
        <f>SUM(B5:B11)</f>
        <v>268383</v>
      </c>
      <c r="C12" s="16">
        <f>SUM(C5:C11)</f>
        <v>0</v>
      </c>
      <c r="D12" s="16">
        <f>SUM(D5:D11)</f>
        <v>0</v>
      </c>
      <c r="E12" s="16">
        <f>SUM(E5:E11)</f>
        <v>0</v>
      </c>
      <c r="F12" s="16">
        <f>SUM(F5:F11)</f>
        <v>268383</v>
      </c>
      <c r="G12" s="17"/>
      <c r="H12" s="18">
        <f>SUM(H5:H11)</f>
        <v>1.0000000000000002</v>
      </c>
    </row>
    <row r="13" spans="1:8" ht="16.5" thickBot="1"/>
    <row r="14" spans="1:8" ht="16.5" thickBot="1">
      <c r="D14" s="70" t="s">
        <v>34</v>
      </c>
      <c r="E14" s="71"/>
    </row>
    <row r="15" spans="1:8">
      <c r="B15" s="19" t="s">
        <v>45</v>
      </c>
      <c r="C15" s="20" t="s">
        <v>12</v>
      </c>
      <c r="D15" s="21" t="s">
        <v>33</v>
      </c>
      <c r="E15" s="22" t="s">
        <v>35</v>
      </c>
    </row>
    <row r="16" spans="1:8">
      <c r="B16" s="23" t="s">
        <v>32</v>
      </c>
      <c r="C16" s="24" t="s">
        <v>36</v>
      </c>
      <c r="D16" s="25"/>
      <c r="E16" s="26"/>
    </row>
    <row r="17" spans="1:6">
      <c r="B17" s="27" t="s">
        <v>32</v>
      </c>
      <c r="C17" s="28" t="s">
        <v>37</v>
      </c>
      <c r="D17" s="29"/>
      <c r="E17" s="30"/>
    </row>
    <row r="18" spans="1:6" ht="16.5" thickBot="1">
      <c r="B18" s="31"/>
      <c r="C18" s="32"/>
      <c r="D18" s="32">
        <f>SUM(D16:D17)</f>
        <v>0</v>
      </c>
      <c r="E18" s="33">
        <f>SUM(E16:E17)</f>
        <v>0</v>
      </c>
    </row>
    <row r="20" spans="1:6">
      <c r="C20" s="4" t="str">
        <f>E3</f>
        <v>Unrealized</v>
      </c>
    </row>
    <row r="21" spans="1:6" ht="18.75">
      <c r="B21" s="34" t="s">
        <v>14</v>
      </c>
      <c r="C21" s="7" t="str">
        <f>E4</f>
        <v>Gains/Losses</v>
      </c>
    </row>
    <row r="22" spans="1:6">
      <c r="B22" s="42" t="str">
        <f>A2</f>
        <v>April</v>
      </c>
      <c r="C22" s="25">
        <f>E18-D18</f>
        <v>0</v>
      </c>
    </row>
    <row r="24" spans="1:6">
      <c r="A24" s="4" t="s">
        <v>29</v>
      </c>
    </row>
    <row r="25" spans="1:6">
      <c r="A25" s="35">
        <v>1300</v>
      </c>
      <c r="B25" s="25" t="s">
        <v>44</v>
      </c>
      <c r="C25" s="25"/>
      <c r="D25" s="25"/>
      <c r="E25" s="2">
        <f>SUM(F26:F32)</f>
        <v>0</v>
      </c>
    </row>
    <row r="26" spans="1:6">
      <c r="A26" s="35">
        <v>2910</v>
      </c>
      <c r="B26" s="25" t="str">
        <f t="shared" ref="B26:B31" si="3">A5</f>
        <v>Unrestricted</v>
      </c>
      <c r="C26" s="25"/>
      <c r="D26" s="25"/>
      <c r="E26" s="36"/>
      <c r="F26" s="36">
        <f t="shared" ref="F26:F32" si="4">E5</f>
        <v>0</v>
      </c>
    </row>
    <row r="27" spans="1:6">
      <c r="A27" s="37">
        <v>2920</v>
      </c>
      <c r="B27" s="25" t="str">
        <f t="shared" si="3"/>
        <v>Missions</v>
      </c>
      <c r="C27" s="36"/>
      <c r="D27" s="36"/>
      <c r="E27" s="36"/>
      <c r="F27" s="36">
        <f t="shared" si="4"/>
        <v>0</v>
      </c>
    </row>
    <row r="28" spans="1:6">
      <c r="A28" s="37">
        <v>2930</v>
      </c>
      <c r="B28" s="25" t="str">
        <f t="shared" si="3"/>
        <v>Benevolence Assistance</v>
      </c>
      <c r="C28" s="36"/>
      <c r="D28" s="36"/>
      <c r="E28" s="36"/>
      <c r="F28" s="36">
        <f t="shared" si="4"/>
        <v>0</v>
      </c>
    </row>
    <row r="29" spans="1:6">
      <c r="A29" s="37">
        <v>2940</v>
      </c>
      <c r="B29" s="25" t="str">
        <f t="shared" si="3"/>
        <v>Education</v>
      </c>
      <c r="C29" s="36"/>
      <c r="D29" s="36"/>
      <c r="E29" s="36"/>
      <c r="F29" s="36">
        <f t="shared" si="4"/>
        <v>0</v>
      </c>
    </row>
    <row r="30" spans="1:6">
      <c r="A30" s="37">
        <v>2950</v>
      </c>
      <c r="B30" s="25" t="str">
        <f t="shared" si="3"/>
        <v>Capital Needs</v>
      </c>
      <c r="C30" s="36"/>
      <c r="D30" s="36"/>
      <c r="E30" s="36"/>
      <c r="F30" s="36">
        <f t="shared" si="4"/>
        <v>0</v>
      </c>
    </row>
    <row r="31" spans="1:6">
      <c r="A31" s="37">
        <v>2960</v>
      </c>
      <c r="B31" s="25" t="str">
        <f t="shared" si="3"/>
        <v>Music</v>
      </c>
      <c r="C31" s="36"/>
      <c r="D31" s="36"/>
      <c r="E31" s="36"/>
      <c r="F31" s="36">
        <f t="shared" si="4"/>
        <v>0</v>
      </c>
    </row>
    <row r="32" spans="1:6">
      <c r="A32" s="37">
        <v>2961</v>
      </c>
      <c r="B32" s="25" t="str">
        <f t="shared" ref="B32" si="5">A11</f>
        <v>Anna Jones Fund for Beautification</v>
      </c>
      <c r="C32" s="36"/>
      <c r="D32" s="36"/>
      <c r="E32" s="36"/>
      <c r="F32" s="29">
        <f t="shared" si="4"/>
        <v>0</v>
      </c>
    </row>
    <row r="33" spans="1:6">
      <c r="A33" s="38"/>
      <c r="B33" s="17"/>
      <c r="C33" s="17"/>
      <c r="D33" s="17"/>
      <c r="E33" s="17">
        <f>SUM(E25:E32)</f>
        <v>0</v>
      </c>
      <c r="F33" s="17">
        <f>SUM(F25:F32)</f>
        <v>0</v>
      </c>
    </row>
  </sheetData>
  <mergeCells count="1">
    <mergeCell ref="D14:E14"/>
  </mergeCells>
  <phoneticPr fontId="0" type="noConversion"/>
  <printOptions horizontalCentered="1" verticalCentered="1"/>
  <pageMargins left="0.75" right="0.75" top="1" bottom="1" header="0.5" footer="0.5"/>
  <pageSetup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90" zoomScaleNormal="90" workbookViewId="0"/>
  </sheetViews>
  <sheetFormatPr defaultRowHeight="15.75"/>
  <cols>
    <col min="1" max="1" width="34.25" style="2" customWidth="1"/>
    <col min="2" max="2" width="13.875" style="2" customWidth="1"/>
    <col min="3" max="3" width="12.5" style="2" bestFit="1" customWidth="1"/>
    <col min="4" max="4" width="13" style="2" bestFit="1" customWidth="1"/>
    <col min="5" max="5" width="14.25" style="2" bestFit="1" customWidth="1"/>
    <col min="6" max="6" width="12" style="2" bestFit="1" customWidth="1"/>
    <col min="7" max="7" width="3.875" style="2" customWidth="1"/>
    <col min="8" max="8" width="10.5" style="2" bestFit="1" customWidth="1"/>
    <col min="9" max="9" width="10.75" style="2" bestFit="1" customWidth="1"/>
    <col min="10" max="16384" width="9" style="2"/>
  </cols>
  <sheetData>
    <row r="1" spans="1:8" ht="21">
      <c r="A1" s="1" t="str">
        <f>'April '!A1</f>
        <v>Grace Family Fellowship</v>
      </c>
    </row>
    <row r="2" spans="1:8" ht="21">
      <c r="A2" s="41" t="s">
        <v>15</v>
      </c>
    </row>
    <row r="3" spans="1:8">
      <c r="A3" s="3"/>
      <c r="B3" s="4" t="s">
        <v>1</v>
      </c>
      <c r="C3" s="4" t="s">
        <v>2</v>
      </c>
      <c r="D3" s="4" t="s">
        <v>4</v>
      </c>
      <c r="E3" s="4" t="s">
        <v>31</v>
      </c>
      <c r="F3" s="4" t="s">
        <v>7</v>
      </c>
      <c r="G3" s="5"/>
      <c r="H3" s="4" t="s">
        <v>8</v>
      </c>
    </row>
    <row r="4" spans="1:8">
      <c r="A4" s="6" t="s">
        <v>13</v>
      </c>
      <c r="B4" s="7" t="s">
        <v>0</v>
      </c>
      <c r="C4" s="7" t="s">
        <v>3</v>
      </c>
      <c r="D4" s="7" t="s">
        <v>5</v>
      </c>
      <c r="E4" s="7" t="s">
        <v>6</v>
      </c>
      <c r="F4" s="7" t="s">
        <v>0</v>
      </c>
      <c r="G4" s="5"/>
      <c r="H4" s="7" t="s">
        <v>9</v>
      </c>
    </row>
    <row r="5" spans="1:8">
      <c r="A5" s="8" t="str">
        <f>'April '!A5</f>
        <v>Unrestricted</v>
      </c>
      <c r="B5" s="64">
        <f>'April '!B5</f>
        <v>107067</v>
      </c>
      <c r="C5" s="64">
        <v>0</v>
      </c>
      <c r="D5" s="64">
        <v>0</v>
      </c>
      <c r="E5" s="64">
        <f t="shared" ref="E5:E11" si="0">H5*$C$22</f>
        <v>0</v>
      </c>
      <c r="F5" s="64">
        <f t="shared" ref="F5:F11" si="1">SUM(B5:E5)</f>
        <v>107067</v>
      </c>
      <c r="G5" s="9"/>
      <c r="H5" s="10">
        <f t="shared" ref="H5:H11" si="2">B5/SUM($B$5:$B$11)</f>
        <v>0.39893361352991807</v>
      </c>
    </row>
    <row r="6" spans="1:8">
      <c r="A6" s="11" t="str">
        <f>'April '!A6</f>
        <v>Missions</v>
      </c>
      <c r="B6" s="65">
        <f>'April '!B6</f>
        <v>60901</v>
      </c>
      <c r="C6" s="65">
        <v>0</v>
      </c>
      <c r="D6" s="65">
        <v>0</v>
      </c>
      <c r="E6" s="65">
        <f t="shared" si="0"/>
        <v>0</v>
      </c>
      <c r="F6" s="65">
        <f t="shared" si="1"/>
        <v>60901</v>
      </c>
      <c r="G6" s="12"/>
      <c r="H6" s="13">
        <f t="shared" si="2"/>
        <v>0.22691824742997879</v>
      </c>
    </row>
    <row r="7" spans="1:8">
      <c r="A7" s="14" t="str">
        <f>'April '!A7</f>
        <v>Benevolence Assistance</v>
      </c>
      <c r="B7" s="64">
        <f>'April '!B7</f>
        <v>16389</v>
      </c>
      <c r="C7" s="64">
        <v>0</v>
      </c>
      <c r="D7" s="64">
        <v>0</v>
      </c>
      <c r="E7" s="64">
        <f t="shared" si="0"/>
        <v>0</v>
      </c>
      <c r="F7" s="64">
        <f t="shared" si="1"/>
        <v>16389</v>
      </c>
      <c r="G7" s="9"/>
      <c r="H7" s="10">
        <f t="shared" si="2"/>
        <v>6.1065715786767422E-2</v>
      </c>
    </row>
    <row r="8" spans="1:8">
      <c r="A8" s="11" t="str">
        <f>'April '!A8</f>
        <v>Education</v>
      </c>
      <c r="B8" s="65">
        <f>'April '!B8</f>
        <v>22236</v>
      </c>
      <c r="C8" s="65">
        <v>0</v>
      </c>
      <c r="D8" s="65">
        <v>0</v>
      </c>
      <c r="E8" s="65">
        <f t="shared" si="0"/>
        <v>0</v>
      </c>
      <c r="F8" s="65">
        <f t="shared" si="1"/>
        <v>22236</v>
      </c>
      <c r="G8" s="12"/>
      <c r="H8" s="13">
        <f t="shared" si="2"/>
        <v>8.2851745453326034E-2</v>
      </c>
    </row>
    <row r="9" spans="1:8">
      <c r="A9" s="14" t="str">
        <f>'April '!A9</f>
        <v>Capital Needs</v>
      </c>
      <c r="B9" s="64">
        <f>'April '!B9</f>
        <v>38624</v>
      </c>
      <c r="C9" s="64">
        <v>0</v>
      </c>
      <c r="D9" s="64">
        <v>0</v>
      </c>
      <c r="E9" s="64">
        <f t="shared" si="0"/>
        <v>0</v>
      </c>
      <c r="F9" s="64">
        <f t="shared" si="1"/>
        <v>38624</v>
      </c>
      <c r="G9" s="9"/>
      <c r="H9" s="10">
        <f t="shared" si="2"/>
        <v>0.14391373522167947</v>
      </c>
    </row>
    <row r="10" spans="1:8">
      <c r="A10" s="15" t="str">
        <f>'April '!A10</f>
        <v>Music</v>
      </c>
      <c r="B10" s="65">
        <f>'April '!B10</f>
        <v>12977</v>
      </c>
      <c r="C10" s="65">
        <v>0</v>
      </c>
      <c r="D10" s="65">
        <v>0</v>
      </c>
      <c r="E10" s="65">
        <f t="shared" si="0"/>
        <v>0</v>
      </c>
      <c r="F10" s="65">
        <f t="shared" si="1"/>
        <v>12977</v>
      </c>
      <c r="G10" s="12"/>
      <c r="H10" s="13">
        <f t="shared" si="2"/>
        <v>4.8352540958257417E-2</v>
      </c>
    </row>
    <row r="11" spans="1:8">
      <c r="A11" s="14" t="str">
        <f>'April '!A11</f>
        <v>Anna Jones Fund for Beautification</v>
      </c>
      <c r="B11" s="66">
        <f>'April '!B11</f>
        <v>10189</v>
      </c>
      <c r="C11" s="66">
        <v>0</v>
      </c>
      <c r="D11" s="66">
        <v>0</v>
      </c>
      <c r="E11" s="66">
        <f t="shared" si="0"/>
        <v>0</v>
      </c>
      <c r="F11" s="66">
        <f t="shared" si="1"/>
        <v>10189</v>
      </c>
      <c r="G11" s="39"/>
      <c r="H11" s="40">
        <f t="shared" si="2"/>
        <v>3.7964401620072807E-2</v>
      </c>
    </row>
    <row r="12" spans="1:8">
      <c r="A12" s="4" t="s">
        <v>19</v>
      </c>
      <c r="B12" s="16">
        <f>SUM(B5:B11)</f>
        <v>268383</v>
      </c>
      <c r="C12" s="16">
        <f>SUM(C5:C11)</f>
        <v>0</v>
      </c>
      <c r="D12" s="16">
        <f>SUM(D5:D11)</f>
        <v>0</v>
      </c>
      <c r="E12" s="16">
        <f>SUM(E5:E11)</f>
        <v>0</v>
      </c>
      <c r="F12" s="16">
        <f>SUM(F5:F11)</f>
        <v>268383</v>
      </c>
      <c r="G12" s="17"/>
      <c r="H12" s="18">
        <f>SUM(H5:H11)</f>
        <v>1.0000000000000002</v>
      </c>
    </row>
    <row r="13" spans="1:8" ht="16.5" thickBot="1"/>
    <row r="14" spans="1:8" ht="16.5" thickBot="1">
      <c r="D14" s="70" t="s">
        <v>34</v>
      </c>
      <c r="E14" s="71"/>
    </row>
    <row r="15" spans="1:8">
      <c r="B15" s="19" t="s">
        <v>45</v>
      </c>
      <c r="C15" s="20" t="s">
        <v>12</v>
      </c>
      <c r="D15" s="21" t="s">
        <v>33</v>
      </c>
      <c r="E15" s="22" t="s">
        <v>35</v>
      </c>
    </row>
    <row r="16" spans="1:8">
      <c r="B16" s="23" t="s">
        <v>32</v>
      </c>
      <c r="C16" s="24" t="s">
        <v>36</v>
      </c>
      <c r="D16" s="25"/>
      <c r="E16" s="26"/>
    </row>
    <row r="17" spans="1:6">
      <c r="B17" s="27" t="s">
        <v>32</v>
      </c>
      <c r="C17" s="28" t="s">
        <v>37</v>
      </c>
      <c r="D17" s="29"/>
      <c r="E17" s="30"/>
    </row>
    <row r="18" spans="1:6" ht="16.5" thickBot="1">
      <c r="B18" s="31"/>
      <c r="C18" s="32"/>
      <c r="D18" s="32">
        <f>SUM(D16:D17)</f>
        <v>0</v>
      </c>
      <c r="E18" s="33">
        <f>SUM(E16:E17)</f>
        <v>0</v>
      </c>
    </row>
    <row r="20" spans="1:6">
      <c r="C20" s="4" t="str">
        <f>E3</f>
        <v>Unrealized</v>
      </c>
    </row>
    <row r="21" spans="1:6" ht="18.75">
      <c r="B21" s="34" t="s">
        <v>14</v>
      </c>
      <c r="C21" s="7" t="str">
        <f>E4</f>
        <v>Gains/Losses</v>
      </c>
    </row>
    <row r="22" spans="1:6">
      <c r="B22" s="42" t="str">
        <f>A2</f>
        <v>May</v>
      </c>
      <c r="C22" s="25">
        <f>E18-D18</f>
        <v>0</v>
      </c>
    </row>
    <row r="24" spans="1:6">
      <c r="A24" s="4" t="s">
        <v>29</v>
      </c>
    </row>
    <row r="25" spans="1:6">
      <c r="A25" s="35">
        <v>1300</v>
      </c>
      <c r="B25" s="25" t="s">
        <v>44</v>
      </c>
      <c r="C25" s="25"/>
      <c r="D25" s="25"/>
      <c r="E25" s="2">
        <f>SUM(F26:F32)</f>
        <v>0</v>
      </c>
    </row>
    <row r="26" spans="1:6">
      <c r="A26" s="35">
        <v>2910</v>
      </c>
      <c r="B26" s="25" t="str">
        <f t="shared" ref="B26:B31" si="3">A5</f>
        <v>Unrestricted</v>
      </c>
      <c r="C26" s="25"/>
      <c r="D26" s="25"/>
      <c r="E26" s="36"/>
      <c r="F26" s="36">
        <f t="shared" ref="F26:F32" si="4">E5</f>
        <v>0</v>
      </c>
    </row>
    <row r="27" spans="1:6">
      <c r="A27" s="37">
        <v>2920</v>
      </c>
      <c r="B27" s="25" t="str">
        <f t="shared" si="3"/>
        <v>Missions</v>
      </c>
      <c r="C27" s="36"/>
      <c r="D27" s="36"/>
      <c r="E27" s="36"/>
      <c r="F27" s="36">
        <f t="shared" si="4"/>
        <v>0</v>
      </c>
    </row>
    <row r="28" spans="1:6">
      <c r="A28" s="37">
        <v>2930</v>
      </c>
      <c r="B28" s="25" t="str">
        <f t="shared" si="3"/>
        <v>Benevolence Assistance</v>
      </c>
      <c r="C28" s="36"/>
      <c r="D28" s="36"/>
      <c r="E28" s="36"/>
      <c r="F28" s="36">
        <f t="shared" si="4"/>
        <v>0</v>
      </c>
    </row>
    <row r="29" spans="1:6">
      <c r="A29" s="37">
        <v>2940</v>
      </c>
      <c r="B29" s="25" t="str">
        <f t="shared" si="3"/>
        <v>Education</v>
      </c>
      <c r="C29" s="36"/>
      <c r="D29" s="36"/>
      <c r="E29" s="36"/>
      <c r="F29" s="36">
        <f t="shared" si="4"/>
        <v>0</v>
      </c>
    </row>
    <row r="30" spans="1:6">
      <c r="A30" s="37">
        <v>2950</v>
      </c>
      <c r="B30" s="25" t="str">
        <f t="shared" si="3"/>
        <v>Capital Needs</v>
      </c>
      <c r="C30" s="36"/>
      <c r="D30" s="36"/>
      <c r="E30" s="36"/>
      <c r="F30" s="36">
        <f t="shared" si="4"/>
        <v>0</v>
      </c>
    </row>
    <row r="31" spans="1:6">
      <c r="A31" s="37">
        <v>2960</v>
      </c>
      <c r="B31" s="25" t="str">
        <f t="shared" si="3"/>
        <v>Music</v>
      </c>
      <c r="C31" s="36"/>
      <c r="D31" s="36"/>
      <c r="E31" s="36"/>
      <c r="F31" s="36">
        <f t="shared" si="4"/>
        <v>0</v>
      </c>
    </row>
    <row r="32" spans="1:6">
      <c r="A32" s="37">
        <v>2961</v>
      </c>
      <c r="B32" s="25" t="str">
        <f t="shared" ref="B32" si="5">A11</f>
        <v>Anna Jones Fund for Beautification</v>
      </c>
      <c r="C32" s="36"/>
      <c r="D32" s="36"/>
      <c r="E32" s="36"/>
      <c r="F32" s="29">
        <f t="shared" si="4"/>
        <v>0</v>
      </c>
    </row>
    <row r="33" spans="1:6">
      <c r="A33" s="38"/>
      <c r="B33" s="17"/>
      <c r="C33" s="17"/>
      <c r="D33" s="17"/>
      <c r="E33" s="17">
        <f>SUM(E25:E32)</f>
        <v>0</v>
      </c>
      <c r="F33" s="17">
        <f>SUM(F25:F32)</f>
        <v>0</v>
      </c>
    </row>
  </sheetData>
  <mergeCells count="1">
    <mergeCell ref="D14:E14"/>
  </mergeCells>
  <phoneticPr fontId="0" type="noConversion"/>
  <printOptions horizontalCentered="1" verticalCentered="1"/>
  <pageMargins left="0.75" right="0.75" top="1" bottom="1" header="0.5" footer="0.5"/>
  <pageSetup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90" zoomScaleNormal="90" workbookViewId="0"/>
  </sheetViews>
  <sheetFormatPr defaultRowHeight="15.75"/>
  <cols>
    <col min="1" max="1" width="34.25" style="2" customWidth="1"/>
    <col min="2" max="2" width="13.875" style="2" customWidth="1"/>
    <col min="3" max="3" width="12.5" style="2" bestFit="1" customWidth="1"/>
    <col min="4" max="4" width="13" style="2" bestFit="1" customWidth="1"/>
    <col min="5" max="5" width="14.25" style="2" bestFit="1" customWidth="1"/>
    <col min="6" max="6" width="12" style="2" bestFit="1" customWidth="1"/>
    <col min="7" max="7" width="4.25" style="2" customWidth="1"/>
    <col min="8" max="8" width="10.5" style="2" bestFit="1" customWidth="1"/>
    <col min="9" max="9" width="10.75" style="2" bestFit="1" customWidth="1"/>
    <col min="10" max="16384" width="9" style="2"/>
  </cols>
  <sheetData>
    <row r="1" spans="1:8" ht="21">
      <c r="A1" s="1" t="str">
        <f>May!A1</f>
        <v>Grace Family Fellowship</v>
      </c>
    </row>
    <row r="2" spans="1:8" ht="21">
      <c r="A2" s="41" t="s">
        <v>16</v>
      </c>
    </row>
    <row r="3" spans="1:8">
      <c r="A3" s="3"/>
      <c r="B3" s="4" t="s">
        <v>1</v>
      </c>
      <c r="C3" s="4" t="s">
        <v>2</v>
      </c>
      <c r="D3" s="4" t="s">
        <v>4</v>
      </c>
      <c r="E3" s="4" t="s">
        <v>31</v>
      </c>
      <c r="F3" s="4" t="s">
        <v>7</v>
      </c>
      <c r="G3" s="5"/>
      <c r="H3" s="4" t="s">
        <v>8</v>
      </c>
    </row>
    <row r="4" spans="1:8">
      <c r="A4" s="6" t="s">
        <v>13</v>
      </c>
      <c r="B4" s="7" t="s">
        <v>0</v>
      </c>
      <c r="C4" s="7" t="s">
        <v>3</v>
      </c>
      <c r="D4" s="7" t="s">
        <v>5</v>
      </c>
      <c r="E4" s="7" t="s">
        <v>6</v>
      </c>
      <c r="F4" s="7" t="s">
        <v>0</v>
      </c>
      <c r="G4" s="5"/>
      <c r="H4" s="7" t="s">
        <v>9</v>
      </c>
    </row>
    <row r="5" spans="1:8">
      <c r="A5" s="8" t="str">
        <f>May!A5</f>
        <v>Unrestricted</v>
      </c>
      <c r="B5" s="64">
        <f>May!B5</f>
        <v>107067</v>
      </c>
      <c r="C5" s="64">
        <v>0</v>
      </c>
      <c r="D5" s="64">
        <v>0</v>
      </c>
      <c r="E5" s="64">
        <f t="shared" ref="E5:E11" si="0">H5*$C$22</f>
        <v>0</v>
      </c>
      <c r="F5" s="64">
        <f t="shared" ref="F5:F11" si="1">SUM(B5:E5)</f>
        <v>107067</v>
      </c>
      <c r="G5" s="9"/>
      <c r="H5" s="10">
        <f t="shared" ref="H5:H11" si="2">B5/SUM($B$5:$B$11)</f>
        <v>0.39893361352991807</v>
      </c>
    </row>
    <row r="6" spans="1:8">
      <c r="A6" s="11" t="str">
        <f>May!A6</f>
        <v>Missions</v>
      </c>
      <c r="B6" s="65">
        <f>May!B6</f>
        <v>60901</v>
      </c>
      <c r="C6" s="65">
        <v>0</v>
      </c>
      <c r="D6" s="65">
        <v>0</v>
      </c>
      <c r="E6" s="65">
        <f t="shared" si="0"/>
        <v>0</v>
      </c>
      <c r="F6" s="65">
        <f t="shared" si="1"/>
        <v>60901</v>
      </c>
      <c r="G6" s="12"/>
      <c r="H6" s="13">
        <f t="shared" si="2"/>
        <v>0.22691824742997879</v>
      </c>
    </row>
    <row r="7" spans="1:8">
      <c r="A7" s="14" t="str">
        <f>May!A7</f>
        <v>Benevolence Assistance</v>
      </c>
      <c r="B7" s="64">
        <f>May!B7</f>
        <v>16389</v>
      </c>
      <c r="C7" s="64">
        <v>0</v>
      </c>
      <c r="D7" s="64">
        <v>0</v>
      </c>
      <c r="E7" s="64">
        <f t="shared" si="0"/>
        <v>0</v>
      </c>
      <c r="F7" s="64">
        <f t="shared" si="1"/>
        <v>16389</v>
      </c>
      <c r="G7" s="9"/>
      <c r="H7" s="10">
        <f t="shared" si="2"/>
        <v>6.1065715786767422E-2</v>
      </c>
    </row>
    <row r="8" spans="1:8">
      <c r="A8" s="11" t="str">
        <f>May!A8</f>
        <v>Education</v>
      </c>
      <c r="B8" s="65">
        <f>May!B8</f>
        <v>22236</v>
      </c>
      <c r="C8" s="65">
        <v>0</v>
      </c>
      <c r="D8" s="65">
        <v>0</v>
      </c>
      <c r="E8" s="65">
        <f t="shared" si="0"/>
        <v>0</v>
      </c>
      <c r="F8" s="65">
        <f t="shared" si="1"/>
        <v>22236</v>
      </c>
      <c r="G8" s="12"/>
      <c r="H8" s="13">
        <f t="shared" si="2"/>
        <v>8.2851745453326034E-2</v>
      </c>
    </row>
    <row r="9" spans="1:8">
      <c r="A9" s="14" t="str">
        <f>May!A9</f>
        <v>Capital Needs</v>
      </c>
      <c r="B9" s="64">
        <f>May!B9</f>
        <v>38624</v>
      </c>
      <c r="C9" s="64">
        <v>0</v>
      </c>
      <c r="D9" s="64">
        <v>0</v>
      </c>
      <c r="E9" s="64">
        <f t="shared" si="0"/>
        <v>0</v>
      </c>
      <c r="F9" s="64">
        <f t="shared" si="1"/>
        <v>38624</v>
      </c>
      <c r="G9" s="9"/>
      <c r="H9" s="10">
        <f t="shared" si="2"/>
        <v>0.14391373522167947</v>
      </c>
    </row>
    <row r="10" spans="1:8">
      <c r="A10" s="15" t="str">
        <f>May!A10</f>
        <v>Music</v>
      </c>
      <c r="B10" s="65">
        <f>May!B10</f>
        <v>12977</v>
      </c>
      <c r="C10" s="65">
        <v>0</v>
      </c>
      <c r="D10" s="65">
        <v>0</v>
      </c>
      <c r="E10" s="65">
        <f t="shared" si="0"/>
        <v>0</v>
      </c>
      <c r="F10" s="65">
        <f t="shared" si="1"/>
        <v>12977</v>
      </c>
      <c r="G10" s="12"/>
      <c r="H10" s="13">
        <f t="shared" si="2"/>
        <v>4.8352540958257417E-2</v>
      </c>
    </row>
    <row r="11" spans="1:8">
      <c r="A11" s="14" t="str">
        <f>May!A11</f>
        <v>Anna Jones Fund for Beautification</v>
      </c>
      <c r="B11" s="66">
        <f>May!B11</f>
        <v>10189</v>
      </c>
      <c r="C11" s="66">
        <v>0</v>
      </c>
      <c r="D11" s="66">
        <v>0</v>
      </c>
      <c r="E11" s="66">
        <f t="shared" si="0"/>
        <v>0</v>
      </c>
      <c r="F11" s="66">
        <f t="shared" si="1"/>
        <v>10189</v>
      </c>
      <c r="G11" s="39"/>
      <c r="H11" s="40">
        <f t="shared" si="2"/>
        <v>3.7964401620072807E-2</v>
      </c>
    </row>
    <row r="12" spans="1:8">
      <c r="A12" s="4" t="s">
        <v>19</v>
      </c>
      <c r="B12" s="16">
        <f>SUM(B5:B11)</f>
        <v>268383</v>
      </c>
      <c r="C12" s="16">
        <f>SUM(C5:C11)</f>
        <v>0</v>
      </c>
      <c r="D12" s="16">
        <f>SUM(D5:D11)</f>
        <v>0</v>
      </c>
      <c r="E12" s="16">
        <f>SUM(E5:E11)</f>
        <v>0</v>
      </c>
      <c r="F12" s="16">
        <f>SUM(F5:F11)</f>
        <v>268383</v>
      </c>
      <c r="G12" s="17"/>
      <c r="H12" s="18">
        <f>SUM(H5:H11)</f>
        <v>1.0000000000000002</v>
      </c>
    </row>
    <row r="13" spans="1:8" ht="16.5" thickBot="1"/>
    <row r="14" spans="1:8" ht="16.5" thickBot="1">
      <c r="D14" s="70" t="s">
        <v>34</v>
      </c>
      <c r="E14" s="71"/>
    </row>
    <row r="15" spans="1:8">
      <c r="B15" s="19" t="s">
        <v>45</v>
      </c>
      <c r="C15" s="20" t="s">
        <v>12</v>
      </c>
      <c r="D15" s="21" t="s">
        <v>33</v>
      </c>
      <c r="E15" s="22" t="s">
        <v>35</v>
      </c>
    </row>
    <row r="16" spans="1:8">
      <c r="B16" s="23" t="s">
        <v>32</v>
      </c>
      <c r="C16" s="24" t="s">
        <v>36</v>
      </c>
      <c r="D16" s="25"/>
      <c r="E16" s="26"/>
    </row>
    <row r="17" spans="1:6">
      <c r="B17" s="27" t="s">
        <v>32</v>
      </c>
      <c r="C17" s="28" t="s">
        <v>37</v>
      </c>
      <c r="D17" s="29"/>
      <c r="E17" s="30"/>
    </row>
    <row r="18" spans="1:6" ht="16.5" thickBot="1">
      <c r="B18" s="31"/>
      <c r="C18" s="32"/>
      <c r="D18" s="32">
        <f>SUM(D16:D17)</f>
        <v>0</v>
      </c>
      <c r="E18" s="33">
        <f>SUM(E16:E17)</f>
        <v>0</v>
      </c>
    </row>
    <row r="20" spans="1:6">
      <c r="C20" s="4" t="str">
        <f>E3</f>
        <v>Unrealized</v>
      </c>
    </row>
    <row r="21" spans="1:6" ht="18.75">
      <c r="B21" s="34" t="s">
        <v>14</v>
      </c>
      <c r="C21" s="7" t="str">
        <f>E4</f>
        <v>Gains/Losses</v>
      </c>
    </row>
    <row r="22" spans="1:6">
      <c r="B22" s="42" t="str">
        <f>A2</f>
        <v>June</v>
      </c>
      <c r="C22" s="25">
        <f>E18-D18</f>
        <v>0</v>
      </c>
    </row>
    <row r="24" spans="1:6">
      <c r="A24" s="4" t="s">
        <v>29</v>
      </c>
    </row>
    <row r="25" spans="1:6">
      <c r="A25" s="35">
        <v>1300</v>
      </c>
      <c r="B25" s="25" t="s">
        <v>44</v>
      </c>
      <c r="C25" s="25"/>
      <c r="D25" s="25"/>
      <c r="E25" s="2">
        <f>SUM(F26:F32)</f>
        <v>0</v>
      </c>
    </row>
    <row r="26" spans="1:6">
      <c r="A26" s="35">
        <v>2910</v>
      </c>
      <c r="B26" s="25" t="str">
        <f t="shared" ref="B26:B31" si="3">A5</f>
        <v>Unrestricted</v>
      </c>
      <c r="C26" s="25"/>
      <c r="D26" s="25"/>
      <c r="E26" s="36"/>
      <c r="F26" s="36">
        <f t="shared" ref="F26:F32" si="4">E5</f>
        <v>0</v>
      </c>
    </row>
    <row r="27" spans="1:6">
      <c r="A27" s="37">
        <v>2920</v>
      </c>
      <c r="B27" s="25" t="str">
        <f t="shared" si="3"/>
        <v>Missions</v>
      </c>
      <c r="C27" s="36"/>
      <c r="D27" s="36"/>
      <c r="E27" s="36"/>
      <c r="F27" s="36">
        <f t="shared" si="4"/>
        <v>0</v>
      </c>
    </row>
    <row r="28" spans="1:6">
      <c r="A28" s="37">
        <v>2930</v>
      </c>
      <c r="B28" s="25" t="str">
        <f t="shared" si="3"/>
        <v>Benevolence Assistance</v>
      </c>
      <c r="C28" s="36"/>
      <c r="D28" s="36"/>
      <c r="E28" s="36"/>
      <c r="F28" s="36">
        <f t="shared" si="4"/>
        <v>0</v>
      </c>
    </row>
    <row r="29" spans="1:6">
      <c r="A29" s="37">
        <v>2940</v>
      </c>
      <c r="B29" s="25" t="str">
        <f t="shared" si="3"/>
        <v>Education</v>
      </c>
      <c r="C29" s="36"/>
      <c r="D29" s="36"/>
      <c r="E29" s="36"/>
      <c r="F29" s="36">
        <f t="shared" si="4"/>
        <v>0</v>
      </c>
    </row>
    <row r="30" spans="1:6">
      <c r="A30" s="37">
        <v>2950</v>
      </c>
      <c r="B30" s="25" t="str">
        <f t="shared" si="3"/>
        <v>Capital Needs</v>
      </c>
      <c r="C30" s="36"/>
      <c r="D30" s="36"/>
      <c r="E30" s="36"/>
      <c r="F30" s="36">
        <f t="shared" si="4"/>
        <v>0</v>
      </c>
    </row>
    <row r="31" spans="1:6">
      <c r="A31" s="37">
        <v>2960</v>
      </c>
      <c r="B31" s="25" t="str">
        <f t="shared" si="3"/>
        <v>Music</v>
      </c>
      <c r="C31" s="36"/>
      <c r="D31" s="36"/>
      <c r="E31" s="36"/>
      <c r="F31" s="36">
        <f t="shared" si="4"/>
        <v>0</v>
      </c>
    </row>
    <row r="32" spans="1:6">
      <c r="A32" s="37">
        <v>2961</v>
      </c>
      <c r="B32" s="25" t="str">
        <f t="shared" ref="B32" si="5">A11</f>
        <v>Anna Jones Fund for Beautification</v>
      </c>
      <c r="C32" s="36"/>
      <c r="D32" s="36"/>
      <c r="E32" s="36"/>
      <c r="F32" s="29">
        <f t="shared" si="4"/>
        <v>0</v>
      </c>
    </row>
    <row r="33" spans="1:6">
      <c r="A33" s="38"/>
      <c r="B33" s="17"/>
      <c r="C33" s="17"/>
      <c r="D33" s="17"/>
      <c r="E33" s="17">
        <f>SUM(E25:E32)</f>
        <v>0</v>
      </c>
      <c r="F33" s="17">
        <f>SUM(F25:F32)</f>
        <v>0</v>
      </c>
    </row>
  </sheetData>
  <mergeCells count="1">
    <mergeCell ref="D14:E14"/>
  </mergeCells>
  <phoneticPr fontId="0" type="noConversion"/>
  <printOptions horizontalCentered="1" verticalCentered="1"/>
  <pageMargins left="0.75" right="0.75" top="1" bottom="1" header="0.5" footer="0.5"/>
  <pageSetup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90" zoomScaleNormal="90" workbookViewId="0"/>
  </sheetViews>
  <sheetFormatPr defaultRowHeight="15.75"/>
  <cols>
    <col min="1" max="1" width="34.25" style="2" customWidth="1"/>
    <col min="2" max="2" width="13.875" style="2" customWidth="1"/>
    <col min="3" max="3" width="12.5" style="2" bestFit="1" customWidth="1"/>
    <col min="4" max="4" width="13" style="2" bestFit="1" customWidth="1"/>
    <col min="5" max="5" width="14.25" style="2" bestFit="1" customWidth="1"/>
    <col min="6" max="6" width="12" style="2" bestFit="1" customWidth="1"/>
    <col min="7" max="7" width="3.375" style="2" customWidth="1"/>
    <col min="8" max="8" width="10.5" style="2" bestFit="1" customWidth="1"/>
    <col min="9" max="9" width="10.75" style="2" bestFit="1" customWidth="1"/>
    <col min="10" max="16384" width="9" style="2"/>
  </cols>
  <sheetData>
    <row r="1" spans="1:8" ht="21">
      <c r="A1" s="1" t="str">
        <f>June!A1</f>
        <v>Grace Family Fellowship</v>
      </c>
    </row>
    <row r="2" spans="1:8" ht="21">
      <c r="A2" s="41" t="s">
        <v>18</v>
      </c>
    </row>
    <row r="3" spans="1:8">
      <c r="A3" s="3"/>
      <c r="B3" s="4" t="s">
        <v>1</v>
      </c>
      <c r="C3" s="4" t="s">
        <v>2</v>
      </c>
      <c r="D3" s="4" t="s">
        <v>4</v>
      </c>
      <c r="E3" s="4" t="s">
        <v>31</v>
      </c>
      <c r="F3" s="4" t="s">
        <v>7</v>
      </c>
      <c r="G3" s="5"/>
      <c r="H3" s="4" t="s">
        <v>8</v>
      </c>
    </row>
    <row r="4" spans="1:8">
      <c r="A4" s="6" t="s">
        <v>13</v>
      </c>
      <c r="B4" s="7" t="s">
        <v>0</v>
      </c>
      <c r="C4" s="7" t="s">
        <v>3</v>
      </c>
      <c r="D4" s="7" t="s">
        <v>5</v>
      </c>
      <c r="E4" s="7" t="s">
        <v>6</v>
      </c>
      <c r="F4" s="7" t="s">
        <v>0</v>
      </c>
      <c r="G4" s="5"/>
      <c r="H4" s="7" t="s">
        <v>9</v>
      </c>
    </row>
    <row r="5" spans="1:8">
      <c r="A5" s="8" t="str">
        <f>June!A5</f>
        <v>Unrestricted</v>
      </c>
      <c r="B5" s="64">
        <f>June!B5</f>
        <v>107067</v>
      </c>
      <c r="C5" s="64">
        <v>0</v>
      </c>
      <c r="D5" s="64">
        <v>0</v>
      </c>
      <c r="E5" s="64">
        <f t="shared" ref="E5:E11" si="0">H5*$C$22</f>
        <v>0</v>
      </c>
      <c r="F5" s="64">
        <f t="shared" ref="F5:F11" si="1">SUM(B5:E5)</f>
        <v>107067</v>
      </c>
      <c r="G5" s="9"/>
      <c r="H5" s="10">
        <f t="shared" ref="H5:H11" si="2">B5/SUM($B$5:$B$11)</f>
        <v>0.39893361352991807</v>
      </c>
    </row>
    <row r="6" spans="1:8">
      <c r="A6" s="11" t="str">
        <f>June!A6</f>
        <v>Missions</v>
      </c>
      <c r="B6" s="65">
        <f>June!B6</f>
        <v>60901</v>
      </c>
      <c r="C6" s="65">
        <v>0</v>
      </c>
      <c r="D6" s="65">
        <v>0</v>
      </c>
      <c r="E6" s="65">
        <f t="shared" si="0"/>
        <v>0</v>
      </c>
      <c r="F6" s="65">
        <f t="shared" si="1"/>
        <v>60901</v>
      </c>
      <c r="G6" s="12"/>
      <c r="H6" s="13">
        <f t="shared" si="2"/>
        <v>0.22691824742997879</v>
      </c>
    </row>
    <row r="7" spans="1:8">
      <c r="A7" s="14" t="str">
        <f>June!A7</f>
        <v>Benevolence Assistance</v>
      </c>
      <c r="B7" s="64">
        <f>June!B7</f>
        <v>16389</v>
      </c>
      <c r="C7" s="64">
        <v>0</v>
      </c>
      <c r="D7" s="64">
        <v>0</v>
      </c>
      <c r="E7" s="64">
        <f t="shared" si="0"/>
        <v>0</v>
      </c>
      <c r="F7" s="64">
        <f t="shared" si="1"/>
        <v>16389</v>
      </c>
      <c r="G7" s="9"/>
      <c r="H7" s="10">
        <f t="shared" si="2"/>
        <v>6.1065715786767422E-2</v>
      </c>
    </row>
    <row r="8" spans="1:8">
      <c r="A8" s="11" t="str">
        <f>June!A8</f>
        <v>Education</v>
      </c>
      <c r="B8" s="65">
        <f>June!B8</f>
        <v>22236</v>
      </c>
      <c r="C8" s="65">
        <v>0</v>
      </c>
      <c r="D8" s="65">
        <v>0</v>
      </c>
      <c r="E8" s="65">
        <f t="shared" si="0"/>
        <v>0</v>
      </c>
      <c r="F8" s="65">
        <f t="shared" si="1"/>
        <v>22236</v>
      </c>
      <c r="G8" s="12"/>
      <c r="H8" s="13">
        <f t="shared" si="2"/>
        <v>8.2851745453326034E-2</v>
      </c>
    </row>
    <row r="9" spans="1:8">
      <c r="A9" s="14" t="str">
        <f>June!A9</f>
        <v>Capital Needs</v>
      </c>
      <c r="B9" s="64">
        <f>June!B9</f>
        <v>38624</v>
      </c>
      <c r="C9" s="64">
        <v>0</v>
      </c>
      <c r="D9" s="64">
        <v>0</v>
      </c>
      <c r="E9" s="64">
        <f t="shared" si="0"/>
        <v>0</v>
      </c>
      <c r="F9" s="64">
        <f t="shared" si="1"/>
        <v>38624</v>
      </c>
      <c r="G9" s="9"/>
      <c r="H9" s="10">
        <f t="shared" si="2"/>
        <v>0.14391373522167947</v>
      </c>
    </row>
    <row r="10" spans="1:8">
      <c r="A10" s="15" t="str">
        <f>June!A10</f>
        <v>Music</v>
      </c>
      <c r="B10" s="65">
        <f>June!B10</f>
        <v>12977</v>
      </c>
      <c r="C10" s="65">
        <v>0</v>
      </c>
      <c r="D10" s="65">
        <v>0</v>
      </c>
      <c r="E10" s="65">
        <f t="shared" si="0"/>
        <v>0</v>
      </c>
      <c r="F10" s="65">
        <f t="shared" si="1"/>
        <v>12977</v>
      </c>
      <c r="G10" s="12"/>
      <c r="H10" s="13">
        <f t="shared" si="2"/>
        <v>4.8352540958257417E-2</v>
      </c>
    </row>
    <row r="11" spans="1:8">
      <c r="A11" s="14" t="str">
        <f>June!A11</f>
        <v>Anna Jones Fund for Beautification</v>
      </c>
      <c r="B11" s="66">
        <f>June!B11</f>
        <v>10189</v>
      </c>
      <c r="C11" s="66">
        <v>0</v>
      </c>
      <c r="D11" s="66">
        <v>0</v>
      </c>
      <c r="E11" s="66">
        <f t="shared" si="0"/>
        <v>0</v>
      </c>
      <c r="F11" s="66">
        <f t="shared" si="1"/>
        <v>10189</v>
      </c>
      <c r="G11" s="39"/>
      <c r="H11" s="40">
        <f t="shared" si="2"/>
        <v>3.7964401620072807E-2</v>
      </c>
    </row>
    <row r="12" spans="1:8">
      <c r="A12" s="4" t="s">
        <v>19</v>
      </c>
      <c r="B12" s="16">
        <f>SUM(B5:B11)</f>
        <v>268383</v>
      </c>
      <c r="C12" s="16">
        <f>SUM(C5:C11)</f>
        <v>0</v>
      </c>
      <c r="D12" s="16">
        <f>SUM(D5:D11)</f>
        <v>0</v>
      </c>
      <c r="E12" s="16">
        <f>SUM(E5:E11)</f>
        <v>0</v>
      </c>
      <c r="F12" s="16">
        <f>SUM(F5:F11)</f>
        <v>268383</v>
      </c>
      <c r="G12" s="17"/>
      <c r="H12" s="18">
        <f>SUM(H5:H11)</f>
        <v>1.0000000000000002</v>
      </c>
    </row>
    <row r="13" spans="1:8" ht="16.5" thickBot="1"/>
    <row r="14" spans="1:8" ht="16.5" thickBot="1">
      <c r="D14" s="70" t="s">
        <v>34</v>
      </c>
      <c r="E14" s="71"/>
    </row>
    <row r="15" spans="1:8">
      <c r="B15" s="19" t="s">
        <v>45</v>
      </c>
      <c r="C15" s="20" t="s">
        <v>12</v>
      </c>
      <c r="D15" s="21" t="s">
        <v>33</v>
      </c>
      <c r="E15" s="22" t="s">
        <v>35</v>
      </c>
    </row>
    <row r="16" spans="1:8">
      <c r="B16" s="23" t="s">
        <v>32</v>
      </c>
      <c r="C16" s="24" t="s">
        <v>36</v>
      </c>
      <c r="D16" s="25"/>
      <c r="E16" s="26"/>
    </row>
    <row r="17" spans="1:6">
      <c r="B17" s="27" t="s">
        <v>32</v>
      </c>
      <c r="C17" s="28" t="s">
        <v>37</v>
      </c>
      <c r="D17" s="29"/>
      <c r="E17" s="30"/>
    </row>
    <row r="18" spans="1:6" ht="16.5" thickBot="1">
      <c r="B18" s="31"/>
      <c r="C18" s="32"/>
      <c r="D18" s="32">
        <f>SUM(D16:D17)</f>
        <v>0</v>
      </c>
      <c r="E18" s="33">
        <f>SUM(E16:E17)</f>
        <v>0</v>
      </c>
    </row>
    <row r="20" spans="1:6">
      <c r="C20" s="4" t="str">
        <f>E3</f>
        <v>Unrealized</v>
      </c>
    </row>
    <row r="21" spans="1:6" ht="18.75">
      <c r="B21" s="34" t="s">
        <v>14</v>
      </c>
      <c r="C21" s="7" t="str">
        <f>E4</f>
        <v>Gains/Losses</v>
      </c>
    </row>
    <row r="22" spans="1:6">
      <c r="B22" s="42" t="str">
        <f>A2</f>
        <v>July</v>
      </c>
      <c r="C22" s="25">
        <f>E18-D18</f>
        <v>0</v>
      </c>
    </row>
    <row r="24" spans="1:6">
      <c r="A24" s="4" t="s">
        <v>29</v>
      </c>
    </row>
    <row r="25" spans="1:6">
      <c r="A25" s="35">
        <v>1300</v>
      </c>
      <c r="B25" s="25" t="s">
        <v>44</v>
      </c>
      <c r="C25" s="25"/>
      <c r="D25" s="25"/>
      <c r="E25" s="2">
        <f>SUM(F26:F32)</f>
        <v>0</v>
      </c>
    </row>
    <row r="26" spans="1:6">
      <c r="A26" s="35">
        <v>2910</v>
      </c>
      <c r="B26" s="25" t="str">
        <f t="shared" ref="B26:B31" si="3">A5</f>
        <v>Unrestricted</v>
      </c>
      <c r="C26" s="25"/>
      <c r="D26" s="25"/>
      <c r="E26" s="36"/>
      <c r="F26" s="36">
        <f t="shared" ref="F26:F32" si="4">E5</f>
        <v>0</v>
      </c>
    </row>
    <row r="27" spans="1:6">
      <c r="A27" s="37">
        <v>2920</v>
      </c>
      <c r="B27" s="25" t="str">
        <f t="shared" si="3"/>
        <v>Missions</v>
      </c>
      <c r="C27" s="36"/>
      <c r="D27" s="36"/>
      <c r="E27" s="36"/>
      <c r="F27" s="36">
        <f t="shared" si="4"/>
        <v>0</v>
      </c>
    </row>
    <row r="28" spans="1:6">
      <c r="A28" s="37">
        <v>2930</v>
      </c>
      <c r="B28" s="25" t="str">
        <f t="shared" si="3"/>
        <v>Benevolence Assistance</v>
      </c>
      <c r="C28" s="36"/>
      <c r="D28" s="36"/>
      <c r="E28" s="36"/>
      <c r="F28" s="36">
        <f t="shared" si="4"/>
        <v>0</v>
      </c>
    </row>
    <row r="29" spans="1:6">
      <c r="A29" s="37">
        <v>2940</v>
      </c>
      <c r="B29" s="25" t="str">
        <f t="shared" si="3"/>
        <v>Education</v>
      </c>
      <c r="C29" s="36"/>
      <c r="D29" s="36"/>
      <c r="E29" s="36"/>
      <c r="F29" s="36">
        <f t="shared" si="4"/>
        <v>0</v>
      </c>
    </row>
    <row r="30" spans="1:6">
      <c r="A30" s="37">
        <v>2950</v>
      </c>
      <c r="B30" s="25" t="str">
        <f t="shared" si="3"/>
        <v>Capital Needs</v>
      </c>
      <c r="C30" s="36"/>
      <c r="D30" s="36"/>
      <c r="E30" s="36"/>
      <c r="F30" s="36">
        <f t="shared" si="4"/>
        <v>0</v>
      </c>
    </row>
    <row r="31" spans="1:6">
      <c r="A31" s="37">
        <v>2960</v>
      </c>
      <c r="B31" s="25" t="str">
        <f t="shared" si="3"/>
        <v>Music</v>
      </c>
      <c r="C31" s="36"/>
      <c r="D31" s="36"/>
      <c r="E31" s="36"/>
      <c r="F31" s="36">
        <f t="shared" si="4"/>
        <v>0</v>
      </c>
    </row>
    <row r="32" spans="1:6">
      <c r="A32" s="37">
        <v>2961</v>
      </c>
      <c r="B32" s="25" t="str">
        <f t="shared" ref="B32" si="5">A11</f>
        <v>Anna Jones Fund for Beautification</v>
      </c>
      <c r="C32" s="36"/>
      <c r="D32" s="36"/>
      <c r="E32" s="36"/>
      <c r="F32" s="29">
        <f t="shared" si="4"/>
        <v>0</v>
      </c>
    </row>
    <row r="33" spans="1:6">
      <c r="A33" s="38"/>
      <c r="B33" s="17"/>
      <c r="C33" s="17"/>
      <c r="D33" s="17"/>
      <c r="E33" s="17">
        <f>SUM(E25:E32)</f>
        <v>0</v>
      </c>
      <c r="F33" s="17">
        <f>SUM(F25:F32)</f>
        <v>0</v>
      </c>
    </row>
  </sheetData>
  <mergeCells count="1">
    <mergeCell ref="D14:E14"/>
  </mergeCells>
  <phoneticPr fontId="0" type="noConversion"/>
  <printOptions horizontalCentered="1" verticalCentered="1"/>
  <pageMargins left="0.75" right="0.75" top="1" bottom="1" header="0.5" footer="0.5"/>
  <pageSetup scale="6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="90" zoomScaleNormal="90" workbookViewId="0"/>
  </sheetViews>
  <sheetFormatPr defaultRowHeight="15.75"/>
  <cols>
    <col min="1" max="1" width="34.25" style="2" customWidth="1"/>
    <col min="2" max="2" width="13.875" style="2" customWidth="1"/>
    <col min="3" max="3" width="12.5" style="2" bestFit="1" customWidth="1"/>
    <col min="4" max="4" width="13" style="2" bestFit="1" customWidth="1"/>
    <col min="5" max="5" width="14.25" style="2" bestFit="1" customWidth="1"/>
    <col min="6" max="6" width="12" style="2" bestFit="1" customWidth="1"/>
    <col min="7" max="7" width="4.25" style="2" customWidth="1"/>
    <col min="8" max="8" width="10.5" style="2" bestFit="1" customWidth="1"/>
    <col min="9" max="9" width="10.75" style="2" bestFit="1" customWidth="1"/>
    <col min="10" max="16384" width="9" style="2"/>
  </cols>
  <sheetData>
    <row r="1" spans="1:8" ht="21">
      <c r="A1" s="1" t="str">
        <f>July!A1</f>
        <v>Grace Family Fellowship</v>
      </c>
    </row>
    <row r="2" spans="1:8" ht="21">
      <c r="A2" s="41" t="s">
        <v>24</v>
      </c>
    </row>
    <row r="3" spans="1:8">
      <c r="A3" s="3"/>
      <c r="B3" s="4" t="s">
        <v>1</v>
      </c>
      <c r="C3" s="4" t="s">
        <v>2</v>
      </c>
      <c r="D3" s="4" t="s">
        <v>4</v>
      </c>
      <c r="E3" s="4" t="s">
        <v>31</v>
      </c>
      <c r="F3" s="4" t="s">
        <v>7</v>
      </c>
      <c r="G3" s="5"/>
      <c r="H3" s="4" t="s">
        <v>8</v>
      </c>
    </row>
    <row r="4" spans="1:8">
      <c r="A4" s="6" t="s">
        <v>13</v>
      </c>
      <c r="B4" s="7" t="s">
        <v>0</v>
      </c>
      <c r="C4" s="7" t="s">
        <v>3</v>
      </c>
      <c r="D4" s="7" t="s">
        <v>5</v>
      </c>
      <c r="E4" s="7" t="s">
        <v>6</v>
      </c>
      <c r="F4" s="7" t="s">
        <v>0</v>
      </c>
      <c r="G4" s="5"/>
      <c r="H4" s="7" t="s">
        <v>9</v>
      </c>
    </row>
    <row r="5" spans="1:8">
      <c r="A5" s="8" t="str">
        <f>July!A5</f>
        <v>Unrestricted</v>
      </c>
      <c r="B5" s="64">
        <f>July!B5</f>
        <v>107067</v>
      </c>
      <c r="C5" s="64">
        <v>0</v>
      </c>
      <c r="D5" s="64">
        <v>0</v>
      </c>
      <c r="E5" s="64">
        <f t="shared" ref="E5:E11" si="0">H5*$C$22</f>
        <v>0</v>
      </c>
      <c r="F5" s="64">
        <f t="shared" ref="F5:F11" si="1">SUM(B5:E5)</f>
        <v>107067</v>
      </c>
      <c r="G5" s="9"/>
      <c r="H5" s="10">
        <f t="shared" ref="H5:H11" si="2">B5/SUM($B$5:$B$11)</f>
        <v>0.39893361352991807</v>
      </c>
    </row>
    <row r="6" spans="1:8">
      <c r="A6" s="11" t="str">
        <f>July!A6</f>
        <v>Missions</v>
      </c>
      <c r="B6" s="65">
        <f>July!B6</f>
        <v>60901</v>
      </c>
      <c r="C6" s="65">
        <v>0</v>
      </c>
      <c r="D6" s="65">
        <v>0</v>
      </c>
      <c r="E6" s="65">
        <f t="shared" si="0"/>
        <v>0</v>
      </c>
      <c r="F6" s="65">
        <f t="shared" si="1"/>
        <v>60901</v>
      </c>
      <c r="G6" s="12"/>
      <c r="H6" s="13">
        <f t="shared" si="2"/>
        <v>0.22691824742997879</v>
      </c>
    </row>
    <row r="7" spans="1:8">
      <c r="A7" s="14" t="str">
        <f>July!A7</f>
        <v>Benevolence Assistance</v>
      </c>
      <c r="B7" s="64">
        <f>July!B7</f>
        <v>16389</v>
      </c>
      <c r="C7" s="64">
        <v>0</v>
      </c>
      <c r="D7" s="64">
        <v>0</v>
      </c>
      <c r="E7" s="64">
        <f t="shared" si="0"/>
        <v>0</v>
      </c>
      <c r="F7" s="64">
        <f t="shared" si="1"/>
        <v>16389</v>
      </c>
      <c r="G7" s="9"/>
      <c r="H7" s="10">
        <f t="shared" si="2"/>
        <v>6.1065715786767422E-2</v>
      </c>
    </row>
    <row r="8" spans="1:8">
      <c r="A8" s="11" t="str">
        <f>July!A8</f>
        <v>Education</v>
      </c>
      <c r="B8" s="65">
        <f>July!B8</f>
        <v>22236</v>
      </c>
      <c r="C8" s="65">
        <v>0</v>
      </c>
      <c r="D8" s="65">
        <v>0</v>
      </c>
      <c r="E8" s="65">
        <f t="shared" si="0"/>
        <v>0</v>
      </c>
      <c r="F8" s="65">
        <f t="shared" si="1"/>
        <v>22236</v>
      </c>
      <c r="G8" s="12"/>
      <c r="H8" s="13">
        <f t="shared" si="2"/>
        <v>8.2851745453326034E-2</v>
      </c>
    </row>
    <row r="9" spans="1:8">
      <c r="A9" s="14" t="str">
        <f>July!A9</f>
        <v>Capital Needs</v>
      </c>
      <c r="B9" s="64">
        <f>July!B9</f>
        <v>38624</v>
      </c>
      <c r="C9" s="64">
        <v>0</v>
      </c>
      <c r="D9" s="64">
        <v>0</v>
      </c>
      <c r="E9" s="64">
        <f t="shared" si="0"/>
        <v>0</v>
      </c>
      <c r="F9" s="64">
        <f t="shared" si="1"/>
        <v>38624</v>
      </c>
      <c r="G9" s="9"/>
      <c r="H9" s="10">
        <f t="shared" si="2"/>
        <v>0.14391373522167947</v>
      </c>
    </row>
    <row r="10" spans="1:8">
      <c r="A10" s="15" t="str">
        <f>July!A10</f>
        <v>Music</v>
      </c>
      <c r="B10" s="65">
        <f>July!B10</f>
        <v>12977</v>
      </c>
      <c r="C10" s="65">
        <v>0</v>
      </c>
      <c r="D10" s="65">
        <v>0</v>
      </c>
      <c r="E10" s="65">
        <f t="shared" si="0"/>
        <v>0</v>
      </c>
      <c r="F10" s="65">
        <f t="shared" si="1"/>
        <v>12977</v>
      </c>
      <c r="G10" s="12"/>
      <c r="H10" s="13">
        <f t="shared" si="2"/>
        <v>4.8352540958257417E-2</v>
      </c>
    </row>
    <row r="11" spans="1:8">
      <c r="A11" s="14" t="str">
        <f>July!A11</f>
        <v>Anna Jones Fund for Beautification</v>
      </c>
      <c r="B11" s="66">
        <f>July!B11</f>
        <v>10189</v>
      </c>
      <c r="C11" s="66">
        <v>0</v>
      </c>
      <c r="D11" s="66">
        <v>0</v>
      </c>
      <c r="E11" s="66">
        <f t="shared" si="0"/>
        <v>0</v>
      </c>
      <c r="F11" s="66">
        <f t="shared" si="1"/>
        <v>10189</v>
      </c>
      <c r="G11" s="39"/>
      <c r="H11" s="40">
        <f t="shared" si="2"/>
        <v>3.7964401620072807E-2</v>
      </c>
    </row>
    <row r="12" spans="1:8">
      <c r="A12" s="4" t="s">
        <v>19</v>
      </c>
      <c r="B12" s="16">
        <f>SUM(B5:B11)</f>
        <v>268383</v>
      </c>
      <c r="C12" s="16">
        <f>SUM(C5:C11)</f>
        <v>0</v>
      </c>
      <c r="D12" s="16">
        <f>SUM(D5:D11)</f>
        <v>0</v>
      </c>
      <c r="E12" s="16">
        <f>SUM(E5:E11)</f>
        <v>0</v>
      </c>
      <c r="F12" s="16">
        <f>SUM(F5:F11)</f>
        <v>268383</v>
      </c>
      <c r="G12" s="17"/>
      <c r="H12" s="18">
        <f>SUM(H5:H11)</f>
        <v>1.0000000000000002</v>
      </c>
    </row>
    <row r="13" spans="1:8" ht="16.5" thickBot="1"/>
    <row r="14" spans="1:8" ht="16.5" thickBot="1">
      <c r="D14" s="70" t="s">
        <v>34</v>
      </c>
      <c r="E14" s="71"/>
    </row>
    <row r="15" spans="1:8">
      <c r="B15" s="19" t="s">
        <v>45</v>
      </c>
      <c r="C15" s="20" t="s">
        <v>12</v>
      </c>
      <c r="D15" s="21" t="s">
        <v>33</v>
      </c>
      <c r="E15" s="22" t="s">
        <v>35</v>
      </c>
    </row>
    <row r="16" spans="1:8">
      <c r="B16" s="23" t="s">
        <v>32</v>
      </c>
      <c r="C16" s="24" t="s">
        <v>36</v>
      </c>
      <c r="D16" s="25"/>
      <c r="E16" s="26"/>
    </row>
    <row r="17" spans="1:6">
      <c r="B17" s="27" t="s">
        <v>32</v>
      </c>
      <c r="C17" s="28" t="s">
        <v>37</v>
      </c>
      <c r="D17" s="29"/>
      <c r="E17" s="30"/>
    </row>
    <row r="18" spans="1:6" ht="16.5" thickBot="1">
      <c r="B18" s="31"/>
      <c r="C18" s="32"/>
      <c r="D18" s="32">
        <f>SUM(D16:D17)</f>
        <v>0</v>
      </c>
      <c r="E18" s="33">
        <f>SUM(E16:E17)</f>
        <v>0</v>
      </c>
    </row>
    <row r="20" spans="1:6">
      <c r="C20" s="4" t="str">
        <f>E3</f>
        <v>Unrealized</v>
      </c>
    </row>
    <row r="21" spans="1:6" ht="18.75">
      <c r="B21" s="34" t="s">
        <v>14</v>
      </c>
      <c r="C21" s="7" t="str">
        <f>E4</f>
        <v>Gains/Losses</v>
      </c>
    </row>
    <row r="22" spans="1:6">
      <c r="B22" s="42" t="str">
        <f>A2</f>
        <v>August</v>
      </c>
      <c r="C22" s="25">
        <f>E18-D18</f>
        <v>0</v>
      </c>
    </row>
    <row r="24" spans="1:6">
      <c r="A24" s="4" t="s">
        <v>29</v>
      </c>
    </row>
    <row r="25" spans="1:6">
      <c r="A25" s="35">
        <v>1300</v>
      </c>
      <c r="B25" s="25" t="s">
        <v>44</v>
      </c>
      <c r="C25" s="25"/>
      <c r="D25" s="25"/>
      <c r="E25" s="2">
        <f>SUM(F26:F32)</f>
        <v>0</v>
      </c>
    </row>
    <row r="26" spans="1:6">
      <c r="A26" s="35">
        <v>2910</v>
      </c>
      <c r="B26" s="25" t="str">
        <f t="shared" ref="B26:B31" si="3">A5</f>
        <v>Unrestricted</v>
      </c>
      <c r="C26" s="25"/>
      <c r="D26" s="25"/>
      <c r="E26" s="36"/>
      <c r="F26" s="36">
        <f t="shared" ref="F26:F32" si="4">E5</f>
        <v>0</v>
      </c>
    </row>
    <row r="27" spans="1:6">
      <c r="A27" s="37">
        <v>2920</v>
      </c>
      <c r="B27" s="25" t="str">
        <f t="shared" si="3"/>
        <v>Missions</v>
      </c>
      <c r="C27" s="36"/>
      <c r="D27" s="36"/>
      <c r="E27" s="36"/>
      <c r="F27" s="36">
        <f t="shared" si="4"/>
        <v>0</v>
      </c>
    </row>
    <row r="28" spans="1:6">
      <c r="A28" s="37">
        <v>2930</v>
      </c>
      <c r="B28" s="25" t="str">
        <f t="shared" si="3"/>
        <v>Benevolence Assistance</v>
      </c>
      <c r="C28" s="36"/>
      <c r="D28" s="36"/>
      <c r="E28" s="36"/>
      <c r="F28" s="36">
        <f t="shared" si="4"/>
        <v>0</v>
      </c>
    </row>
    <row r="29" spans="1:6">
      <c r="A29" s="37">
        <v>2940</v>
      </c>
      <c r="B29" s="25" t="str">
        <f t="shared" si="3"/>
        <v>Education</v>
      </c>
      <c r="C29" s="36"/>
      <c r="D29" s="36"/>
      <c r="E29" s="36"/>
      <c r="F29" s="36">
        <f t="shared" si="4"/>
        <v>0</v>
      </c>
    </row>
    <row r="30" spans="1:6">
      <c r="A30" s="37">
        <v>2950</v>
      </c>
      <c r="B30" s="25" t="str">
        <f t="shared" si="3"/>
        <v>Capital Needs</v>
      </c>
      <c r="C30" s="36"/>
      <c r="D30" s="36"/>
      <c r="E30" s="36"/>
      <c r="F30" s="36">
        <f t="shared" si="4"/>
        <v>0</v>
      </c>
    </row>
    <row r="31" spans="1:6">
      <c r="A31" s="37">
        <v>2960</v>
      </c>
      <c r="B31" s="25" t="str">
        <f t="shared" si="3"/>
        <v>Music</v>
      </c>
      <c r="C31" s="36"/>
      <c r="D31" s="36"/>
      <c r="E31" s="36"/>
      <c r="F31" s="36">
        <f t="shared" si="4"/>
        <v>0</v>
      </c>
    </row>
    <row r="32" spans="1:6">
      <c r="A32" s="37">
        <v>2961</v>
      </c>
      <c r="B32" s="25" t="str">
        <f t="shared" ref="B32" si="5">A11</f>
        <v>Anna Jones Fund for Beautification</v>
      </c>
      <c r="C32" s="36"/>
      <c r="D32" s="36"/>
      <c r="E32" s="36"/>
      <c r="F32" s="29">
        <f t="shared" si="4"/>
        <v>0</v>
      </c>
    </row>
    <row r="33" spans="1:6">
      <c r="A33" s="38"/>
      <c r="B33" s="17"/>
      <c r="C33" s="17"/>
      <c r="D33" s="17"/>
      <c r="E33" s="17">
        <f>SUM(E25:E32)</f>
        <v>0</v>
      </c>
      <c r="F33" s="17">
        <f>SUM(F25:F32)</f>
        <v>0</v>
      </c>
    </row>
  </sheetData>
  <mergeCells count="1">
    <mergeCell ref="D14:E14"/>
  </mergeCells>
  <phoneticPr fontId="0" type="noConversion"/>
  <printOptions horizontalCentered="1" verticalCentered="1"/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90" zoomScaleNormal="90" workbookViewId="0"/>
  </sheetViews>
  <sheetFormatPr defaultRowHeight="15.75"/>
  <cols>
    <col min="1" max="1" width="34.25" style="2" customWidth="1"/>
    <col min="2" max="2" width="13.875" style="2" customWidth="1"/>
    <col min="3" max="3" width="12.5" style="2" bestFit="1" customWidth="1"/>
    <col min="4" max="4" width="13" style="2" bestFit="1" customWidth="1"/>
    <col min="5" max="5" width="14.25" style="2" bestFit="1" customWidth="1"/>
    <col min="6" max="6" width="12" style="2" bestFit="1" customWidth="1"/>
    <col min="7" max="7" width="4" style="2" customWidth="1"/>
    <col min="8" max="8" width="10.5" style="2" bestFit="1" customWidth="1"/>
    <col min="9" max="9" width="10.75" style="2" bestFit="1" customWidth="1"/>
    <col min="10" max="16384" width="9" style="2"/>
  </cols>
  <sheetData>
    <row r="1" spans="1:8" ht="21">
      <c r="A1" s="1" t="str">
        <f>Aug!A1</f>
        <v>Grace Family Fellowship</v>
      </c>
    </row>
    <row r="2" spans="1:8" ht="21">
      <c r="A2" s="41" t="s">
        <v>25</v>
      </c>
    </row>
    <row r="3" spans="1:8">
      <c r="A3" s="3"/>
      <c r="B3" s="4" t="s">
        <v>1</v>
      </c>
      <c r="C3" s="4" t="s">
        <v>2</v>
      </c>
      <c r="D3" s="4" t="s">
        <v>4</v>
      </c>
      <c r="E3" s="4" t="s">
        <v>31</v>
      </c>
      <c r="F3" s="4" t="s">
        <v>7</v>
      </c>
      <c r="G3" s="5"/>
      <c r="H3" s="4" t="s">
        <v>8</v>
      </c>
    </row>
    <row r="4" spans="1:8">
      <c r="A4" s="6" t="s">
        <v>13</v>
      </c>
      <c r="B4" s="7" t="s">
        <v>0</v>
      </c>
      <c r="C4" s="7" t="s">
        <v>3</v>
      </c>
      <c r="D4" s="7" t="s">
        <v>5</v>
      </c>
      <c r="E4" s="7" t="s">
        <v>6</v>
      </c>
      <c r="F4" s="7" t="s">
        <v>0</v>
      </c>
      <c r="G4" s="5"/>
      <c r="H4" s="7" t="s">
        <v>9</v>
      </c>
    </row>
    <row r="5" spans="1:8">
      <c r="A5" s="8" t="str">
        <f>Aug!A5</f>
        <v>Unrestricted</v>
      </c>
      <c r="B5" s="64">
        <f>Aug!B5</f>
        <v>107067</v>
      </c>
      <c r="C5" s="64">
        <v>0</v>
      </c>
      <c r="D5" s="64">
        <v>0</v>
      </c>
      <c r="E5" s="64">
        <f t="shared" ref="E5:E11" si="0">H5*$C$22</f>
        <v>0</v>
      </c>
      <c r="F5" s="64">
        <f t="shared" ref="F5:F11" si="1">SUM(B5:E5)</f>
        <v>107067</v>
      </c>
      <c r="G5" s="9"/>
      <c r="H5" s="10">
        <f t="shared" ref="H5:H11" si="2">B5/SUM($B$5:$B$11)</f>
        <v>0.39893361352991807</v>
      </c>
    </row>
    <row r="6" spans="1:8">
      <c r="A6" s="11" t="str">
        <f>Aug!A6</f>
        <v>Missions</v>
      </c>
      <c r="B6" s="65">
        <f>Aug!B6</f>
        <v>60901</v>
      </c>
      <c r="C6" s="65">
        <v>0</v>
      </c>
      <c r="D6" s="65">
        <v>0</v>
      </c>
      <c r="E6" s="65">
        <f t="shared" si="0"/>
        <v>0</v>
      </c>
      <c r="F6" s="65">
        <f t="shared" si="1"/>
        <v>60901</v>
      </c>
      <c r="G6" s="12"/>
      <c r="H6" s="13">
        <f t="shared" si="2"/>
        <v>0.22691824742997879</v>
      </c>
    </row>
    <row r="7" spans="1:8">
      <c r="A7" s="14" t="str">
        <f>Aug!A7</f>
        <v>Benevolence Assistance</v>
      </c>
      <c r="B7" s="64">
        <f>Aug!B7</f>
        <v>16389</v>
      </c>
      <c r="C7" s="64">
        <v>0</v>
      </c>
      <c r="D7" s="64">
        <v>0</v>
      </c>
      <c r="E7" s="64">
        <f t="shared" si="0"/>
        <v>0</v>
      </c>
      <c r="F7" s="64">
        <f t="shared" si="1"/>
        <v>16389</v>
      </c>
      <c r="G7" s="9"/>
      <c r="H7" s="10">
        <f t="shared" si="2"/>
        <v>6.1065715786767422E-2</v>
      </c>
    </row>
    <row r="8" spans="1:8">
      <c r="A8" s="11" t="str">
        <f>Aug!A8</f>
        <v>Education</v>
      </c>
      <c r="B8" s="65">
        <f>Aug!B8</f>
        <v>22236</v>
      </c>
      <c r="C8" s="65">
        <v>0</v>
      </c>
      <c r="D8" s="65">
        <v>0</v>
      </c>
      <c r="E8" s="65">
        <f t="shared" si="0"/>
        <v>0</v>
      </c>
      <c r="F8" s="65">
        <f t="shared" si="1"/>
        <v>22236</v>
      </c>
      <c r="G8" s="12"/>
      <c r="H8" s="13">
        <f t="shared" si="2"/>
        <v>8.2851745453326034E-2</v>
      </c>
    </row>
    <row r="9" spans="1:8">
      <c r="A9" s="14" t="str">
        <f>Aug!A9</f>
        <v>Capital Needs</v>
      </c>
      <c r="B9" s="64">
        <f>Aug!B9</f>
        <v>38624</v>
      </c>
      <c r="C9" s="64">
        <v>0</v>
      </c>
      <c r="D9" s="64">
        <v>0</v>
      </c>
      <c r="E9" s="64">
        <f t="shared" si="0"/>
        <v>0</v>
      </c>
      <c r="F9" s="64">
        <f t="shared" si="1"/>
        <v>38624</v>
      </c>
      <c r="G9" s="9"/>
      <c r="H9" s="10">
        <f t="shared" si="2"/>
        <v>0.14391373522167947</v>
      </c>
    </row>
    <row r="10" spans="1:8">
      <c r="A10" s="15" t="str">
        <f>Aug!A10</f>
        <v>Music</v>
      </c>
      <c r="B10" s="65">
        <f>Aug!B10</f>
        <v>12977</v>
      </c>
      <c r="C10" s="65">
        <v>0</v>
      </c>
      <c r="D10" s="65">
        <v>0</v>
      </c>
      <c r="E10" s="65">
        <f t="shared" si="0"/>
        <v>0</v>
      </c>
      <c r="F10" s="65">
        <f t="shared" si="1"/>
        <v>12977</v>
      </c>
      <c r="G10" s="12"/>
      <c r="H10" s="13">
        <f t="shared" si="2"/>
        <v>4.8352540958257417E-2</v>
      </c>
    </row>
    <row r="11" spans="1:8">
      <c r="A11" s="14" t="str">
        <f>Aug!A11</f>
        <v>Anna Jones Fund for Beautification</v>
      </c>
      <c r="B11" s="66">
        <f>Aug!B11</f>
        <v>10189</v>
      </c>
      <c r="C11" s="66">
        <v>0</v>
      </c>
      <c r="D11" s="66">
        <v>0</v>
      </c>
      <c r="E11" s="66">
        <f t="shared" si="0"/>
        <v>0</v>
      </c>
      <c r="F11" s="66">
        <f t="shared" si="1"/>
        <v>10189</v>
      </c>
      <c r="G11" s="39"/>
      <c r="H11" s="40">
        <f t="shared" si="2"/>
        <v>3.7964401620072807E-2</v>
      </c>
    </row>
    <row r="12" spans="1:8">
      <c r="A12" s="4" t="s">
        <v>19</v>
      </c>
      <c r="B12" s="16">
        <f>SUM(B5:B11)</f>
        <v>268383</v>
      </c>
      <c r="C12" s="16">
        <f>SUM(C5:C11)</f>
        <v>0</v>
      </c>
      <c r="D12" s="16">
        <f>SUM(D5:D11)</f>
        <v>0</v>
      </c>
      <c r="E12" s="16">
        <f>SUM(E5:E11)</f>
        <v>0</v>
      </c>
      <c r="F12" s="16">
        <f>SUM(F5:F11)</f>
        <v>268383</v>
      </c>
      <c r="G12" s="17"/>
      <c r="H12" s="18">
        <f>SUM(H5:H11)</f>
        <v>1.0000000000000002</v>
      </c>
    </row>
    <row r="13" spans="1:8" ht="16.5" thickBot="1"/>
    <row r="14" spans="1:8" ht="16.5" thickBot="1">
      <c r="D14" s="70" t="s">
        <v>34</v>
      </c>
      <c r="E14" s="71"/>
    </row>
    <row r="15" spans="1:8">
      <c r="B15" s="19" t="s">
        <v>45</v>
      </c>
      <c r="C15" s="20" t="s">
        <v>12</v>
      </c>
      <c r="D15" s="21" t="s">
        <v>33</v>
      </c>
      <c r="E15" s="22" t="s">
        <v>35</v>
      </c>
    </row>
    <row r="16" spans="1:8">
      <c r="B16" s="23" t="s">
        <v>32</v>
      </c>
      <c r="C16" s="24" t="s">
        <v>36</v>
      </c>
      <c r="D16" s="25"/>
      <c r="E16" s="26"/>
    </row>
    <row r="17" spans="1:6">
      <c r="B17" s="27" t="s">
        <v>32</v>
      </c>
      <c r="C17" s="28" t="s">
        <v>37</v>
      </c>
      <c r="D17" s="29"/>
      <c r="E17" s="30"/>
    </row>
    <row r="18" spans="1:6" ht="16.5" thickBot="1">
      <c r="B18" s="31"/>
      <c r="C18" s="32"/>
      <c r="D18" s="32">
        <f>SUM(D16:D17)</f>
        <v>0</v>
      </c>
      <c r="E18" s="33">
        <f>SUM(E16:E17)</f>
        <v>0</v>
      </c>
    </row>
    <row r="20" spans="1:6">
      <c r="C20" s="4" t="str">
        <f>E3</f>
        <v>Unrealized</v>
      </c>
    </row>
    <row r="21" spans="1:6" ht="18.75">
      <c r="B21" s="34" t="s">
        <v>14</v>
      </c>
      <c r="C21" s="7" t="str">
        <f>E4</f>
        <v>Gains/Losses</v>
      </c>
    </row>
    <row r="22" spans="1:6">
      <c r="B22" s="42" t="str">
        <f>A2</f>
        <v>September</v>
      </c>
      <c r="C22" s="25">
        <f>E18-D18</f>
        <v>0</v>
      </c>
    </row>
    <row r="24" spans="1:6">
      <c r="A24" s="4" t="s">
        <v>29</v>
      </c>
    </row>
    <row r="25" spans="1:6">
      <c r="A25" s="35">
        <v>1300</v>
      </c>
      <c r="B25" s="25" t="s">
        <v>44</v>
      </c>
      <c r="C25" s="25"/>
      <c r="D25" s="25"/>
      <c r="E25" s="2">
        <f>SUM(F26:F32)</f>
        <v>0</v>
      </c>
    </row>
    <row r="26" spans="1:6">
      <c r="A26" s="35">
        <v>2910</v>
      </c>
      <c r="B26" s="25" t="str">
        <f t="shared" ref="B26:B31" si="3">A5</f>
        <v>Unrestricted</v>
      </c>
      <c r="C26" s="25"/>
      <c r="D26" s="25"/>
      <c r="E26" s="36"/>
      <c r="F26" s="36">
        <f t="shared" ref="F26:F32" si="4">E5</f>
        <v>0</v>
      </c>
    </row>
    <row r="27" spans="1:6">
      <c r="A27" s="37">
        <v>2920</v>
      </c>
      <c r="B27" s="25" t="str">
        <f t="shared" si="3"/>
        <v>Missions</v>
      </c>
      <c r="C27" s="36"/>
      <c r="D27" s="36"/>
      <c r="E27" s="36"/>
      <c r="F27" s="36">
        <f t="shared" si="4"/>
        <v>0</v>
      </c>
    </row>
    <row r="28" spans="1:6">
      <c r="A28" s="37">
        <v>2930</v>
      </c>
      <c r="B28" s="25" t="str">
        <f t="shared" si="3"/>
        <v>Benevolence Assistance</v>
      </c>
      <c r="C28" s="36"/>
      <c r="D28" s="36"/>
      <c r="E28" s="36"/>
      <c r="F28" s="36">
        <f t="shared" si="4"/>
        <v>0</v>
      </c>
    </row>
    <row r="29" spans="1:6">
      <c r="A29" s="37">
        <v>2940</v>
      </c>
      <c r="B29" s="25" t="str">
        <f t="shared" si="3"/>
        <v>Education</v>
      </c>
      <c r="C29" s="36"/>
      <c r="D29" s="36"/>
      <c r="E29" s="36"/>
      <c r="F29" s="36">
        <f t="shared" si="4"/>
        <v>0</v>
      </c>
    </row>
    <row r="30" spans="1:6">
      <c r="A30" s="37">
        <v>2950</v>
      </c>
      <c r="B30" s="25" t="str">
        <f t="shared" si="3"/>
        <v>Capital Needs</v>
      </c>
      <c r="C30" s="36"/>
      <c r="D30" s="36"/>
      <c r="E30" s="36"/>
      <c r="F30" s="36">
        <f t="shared" si="4"/>
        <v>0</v>
      </c>
    </row>
    <row r="31" spans="1:6">
      <c r="A31" s="37">
        <v>2960</v>
      </c>
      <c r="B31" s="25" t="str">
        <f t="shared" si="3"/>
        <v>Music</v>
      </c>
      <c r="C31" s="36"/>
      <c r="D31" s="36"/>
      <c r="E31" s="36"/>
      <c r="F31" s="36">
        <f t="shared" si="4"/>
        <v>0</v>
      </c>
    </row>
    <row r="32" spans="1:6">
      <c r="A32" s="37">
        <v>2961</v>
      </c>
      <c r="B32" s="25" t="str">
        <f t="shared" ref="B32" si="5">A11</f>
        <v>Anna Jones Fund for Beautification</v>
      </c>
      <c r="C32" s="36"/>
      <c r="D32" s="36"/>
      <c r="E32" s="36"/>
      <c r="F32" s="29">
        <f t="shared" si="4"/>
        <v>0</v>
      </c>
    </row>
    <row r="33" spans="1:6">
      <c r="A33" s="38"/>
      <c r="B33" s="17"/>
      <c r="C33" s="17"/>
      <c r="D33" s="17"/>
      <c r="E33" s="17">
        <f>SUM(E25:E32)</f>
        <v>0</v>
      </c>
      <c r="F33" s="17">
        <f>SUM(F25:F32)</f>
        <v>0</v>
      </c>
    </row>
  </sheetData>
  <mergeCells count="1">
    <mergeCell ref="D14:E14"/>
  </mergeCells>
  <phoneticPr fontId="0" type="noConversion"/>
  <printOptions horizontalCentered="1" verticalCentered="1"/>
  <pageMargins left="0.75" right="0.75" top="1" bottom="1" header="0.5" footer="0.5"/>
  <pageSetup scale="6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Jan</vt:lpstr>
      <vt:lpstr>Feb</vt:lpstr>
      <vt:lpstr>March</vt:lpstr>
      <vt:lpstr>April </vt:lpstr>
      <vt:lpstr>May</vt:lpstr>
      <vt:lpstr>June</vt:lpstr>
      <vt:lpstr>July</vt:lpstr>
      <vt:lpstr>Aug</vt:lpstr>
      <vt:lpstr>Sept</vt:lpstr>
      <vt:lpstr>Oct</vt:lpstr>
      <vt:lpstr>Nov</vt:lpstr>
      <vt:lpstr>Dec</vt:lpstr>
      <vt:lpstr>YTD</vt:lpstr>
      <vt:lpstr>Aug!Print_Area</vt:lpstr>
      <vt:lpstr>Dec!Print_Area</vt:lpstr>
      <vt:lpstr>Feb!Print_Area</vt:lpstr>
      <vt:lpstr>Jan!Print_Area</vt:lpstr>
      <vt:lpstr>July!Print_Area</vt:lpstr>
      <vt:lpstr>June!Print_Area</vt:lpstr>
      <vt:lpstr>March!Print_Area</vt:lpstr>
      <vt:lpstr>May!Print_Area</vt:lpstr>
      <vt:lpstr>Nov!Print_Area</vt:lpstr>
      <vt:lpstr>Oct!Print_Area</vt:lpstr>
      <vt:lpstr>Sept!Print_Area</vt:lpstr>
    </vt:vector>
  </TitlesOfParts>
  <Company>Dawson Memorial Baptist Church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Law</dc:creator>
  <cp:lastModifiedBy>Steve Law</cp:lastModifiedBy>
  <cp:lastPrinted>2012-08-07T20:13:33Z</cp:lastPrinted>
  <dcterms:created xsi:type="dcterms:W3CDTF">2005-01-13T19:58:31Z</dcterms:created>
  <dcterms:modified xsi:type="dcterms:W3CDTF">2012-10-26T19:25:52Z</dcterms:modified>
</cp:coreProperties>
</file>